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codeName="DieseArbeitsmappe" autoCompressPictures="0" defaultThemeVersion="124226"/>
  <mc:AlternateContent xmlns:mc="http://schemas.openxmlformats.org/markup-compatibility/2006">
    <mc:Choice Requires="x15">
      <x15ac:absPath xmlns:x15ac="http://schemas.microsoft.com/office/spreadsheetml/2010/11/ac" url="C:\Users\vcokl\Downloads\Neuer Ordner (16)\"/>
    </mc:Choice>
  </mc:AlternateContent>
  <xr:revisionPtr revIDLastSave="0" documentId="13_ncr:1_{69A6771B-86F2-4EA8-8717-B0553C78BD6B}" xr6:coauthVersionLast="47" xr6:coauthVersionMax="47" xr10:uidLastSave="{00000000-0000-0000-0000-000000000000}"/>
  <bookViews>
    <workbookView showHorizontalScroll="0" showVerticalScroll="0" xWindow="-120" yWindow="-16320" windowWidth="29040" windowHeight="16440" tabRatio="735" xr2:uid="{00000000-000D-0000-FFFF-FFFF00000000}"/>
  </bookViews>
  <sheets>
    <sheet name="Dashboard 2025" sheetId="1" r:id="rId1"/>
    <sheet name="Studien" sheetId="5" r:id="rId2"/>
    <sheet name="Anzahl Eingriffe pro KTM" sheetId="6" r:id="rId3"/>
    <sheet name="2 Fälle ohne KTM" sheetId="16" r:id="rId4"/>
    <sheet name="Filtersettings" sheetId="27" r:id="rId5"/>
    <sheet name="10 Zeitdifferenz &gt;5 Tage" sheetId="14" r:id="rId6"/>
    <sheet name="11 Zeitdifferenz &gt;20 Tage exter" sheetId="15" r:id="rId7"/>
    <sheet name="11 Zeitdifferenz &gt;20 Tage inter" sheetId="17" r:id="rId8"/>
    <sheet name="12 Fälle ohne präth. Board" sheetId="11" r:id="rId9"/>
    <sheet name="13 Fälle ohne postth. Board" sheetId="12" r:id="rId10"/>
    <sheet name="14 Reoperationen" sheetId="28" r:id="rId11"/>
    <sheet name="15 Resektionen" sheetId="29" r:id="rId12"/>
    <sheet name="16a brusterhaltende OPs" sheetId="30" r:id="rId13"/>
    <sheet name="16b Mastektomien" sheetId="31" r:id="rId14"/>
    <sheet name="18 SLN-Prozeduren" sheetId="32" r:id="rId15"/>
    <sheet name="19 DCIS-LK" sheetId="33" r:id="rId16"/>
    <sheet name="1a benigne Fälle" sheetId="10" state="hidden" r:id="rId17"/>
    <sheet name="Kliniknummer" sheetId="19" state="hidden" r:id="rId18"/>
  </sheets>
  <definedNames>
    <definedName name="_xlnm._FilterDatabase" localSheetId="0" hidden="1">'Dashboard 2025'!$A$1:$L$113</definedName>
    <definedName name="_ftn1" localSheetId="0">'Dashboard 2025'!#REF!</definedName>
    <definedName name="_ftn2" localSheetId="0">'Dashboard 2025'!#REF!</definedName>
    <definedName name="_ftnref1" localSheetId="0">'Dashboard 2025'!$D$35</definedName>
    <definedName name="_ftnref2" localSheetId="0">'Dashboard 2025'!$D$45</definedName>
    <definedName name="_xlnm.Print_Area" localSheetId="0">'Dashboard 2025'!$A$1:$L$113</definedName>
    <definedName name="_xlnm.Print_Area" localSheetId="1">Studien2[#All]</definedName>
    <definedName name="_xlnm.Print_Titles" localSheetId="0">'Dashboard 2025'!$3:$3</definedName>
    <definedName name="Plausibilität" localSheetId="0">'Dashboard 2025'!$L$116:$L$117</definedName>
    <definedName name="Studientyp" localSheetId="1">Studien!$B$72:$B$74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9" i="1" l="1"/>
  <c r="F8" i="1"/>
  <c r="F19" i="1" l="1"/>
  <c r="G86" i="1"/>
  <c r="G92" i="1"/>
  <c r="G91" i="1"/>
  <c r="F11" i="1"/>
  <c r="F12" i="1"/>
  <c r="F13" i="1"/>
  <c r="F14" i="1"/>
  <c r="F15" i="1"/>
  <c r="F16" i="1"/>
  <c r="F17" i="1"/>
  <c r="F18" i="1"/>
  <c r="E1" i="1" l="1"/>
  <c r="G90" i="1"/>
  <c r="J17" i="1"/>
  <c r="J11" i="1"/>
  <c r="J18" i="1"/>
  <c r="J15" i="1"/>
  <c r="J16" i="1"/>
  <c r="J14" i="1"/>
  <c r="J13" i="1"/>
  <c r="J12" i="1"/>
  <c r="J19" i="1" l="1"/>
  <c r="K19" i="1" s="1"/>
  <c r="J64" i="1" l="1"/>
  <c r="K64" i="1" s="1"/>
  <c r="J63" i="1"/>
  <c r="K63" i="1" s="1"/>
  <c r="J62" i="1"/>
  <c r="K62" i="1" s="1"/>
  <c r="J61" i="1"/>
  <c r="K61" i="1" s="1"/>
  <c r="J58" i="1"/>
  <c r="K58" i="1" s="1"/>
  <c r="J57" i="1"/>
  <c r="K57" i="1" s="1"/>
  <c r="F65" i="1"/>
  <c r="J66" i="1"/>
  <c r="J60" i="1"/>
  <c r="K60" i="1" s="1"/>
  <c r="J59" i="1"/>
  <c r="K59" i="1" s="1"/>
  <c r="J24" i="1"/>
  <c r="K24" i="1" s="1"/>
  <c r="J28" i="1"/>
  <c r="K28" i="1" s="1"/>
  <c r="J27" i="1"/>
  <c r="K27" i="1" s="1"/>
  <c r="J26" i="1"/>
  <c r="K26" i="1" s="1"/>
  <c r="J25" i="1"/>
  <c r="K25" i="1" s="1"/>
  <c r="J53" i="1"/>
  <c r="J52" i="1"/>
  <c r="K52" i="1" s="1"/>
  <c r="J51" i="1"/>
  <c r="K51" i="1" s="1"/>
  <c r="J50" i="1"/>
  <c r="K50" i="1" s="1"/>
  <c r="J49" i="1"/>
  <c r="K49" i="1" s="1"/>
  <c r="J48" i="1"/>
  <c r="K48" i="1" s="1"/>
  <c r="J47" i="1"/>
  <c r="J43" i="1"/>
  <c r="J42" i="1"/>
  <c r="J41" i="1"/>
  <c r="J40" i="1"/>
  <c r="K40" i="1" s="1"/>
  <c r="J39" i="1"/>
  <c r="K39" i="1" s="1"/>
  <c r="J38" i="1"/>
  <c r="K38" i="1" s="1"/>
  <c r="J37" i="1"/>
  <c r="K37" i="1" s="1"/>
  <c r="J32" i="1"/>
  <c r="K32" i="1" s="1"/>
  <c r="J23" i="1"/>
  <c r="K23" i="1" s="1"/>
  <c r="J5" i="1"/>
  <c r="F104" i="1"/>
  <c r="J81" i="1"/>
  <c r="J80" i="1"/>
  <c r="J79" i="1"/>
  <c r="K79" i="1" s="1"/>
  <c r="J78" i="1"/>
  <c r="K78" i="1" s="1"/>
  <c r="J77" i="1"/>
  <c r="K77" i="1" s="1"/>
  <c r="J67" i="1"/>
  <c r="J72" i="1"/>
  <c r="K72" i="1" s="1"/>
  <c r="J71" i="1"/>
  <c r="K71" i="1" s="1"/>
  <c r="J70" i="1"/>
  <c r="K70" i="1" s="1"/>
  <c r="J69" i="1"/>
  <c r="K69" i="1" s="1"/>
  <c r="J68" i="1"/>
  <c r="K68" i="1" s="1"/>
  <c r="H103" i="1" l="1"/>
  <c r="G104" i="1"/>
  <c r="J65" i="1"/>
  <c r="I16" i="1"/>
  <c r="I17" i="1"/>
  <c r="I18" i="1"/>
  <c r="K16" i="1"/>
  <c r="K17" i="1"/>
  <c r="K18" i="1"/>
  <c r="K65" i="1" l="1"/>
  <c r="H109" i="1"/>
  <c r="J109" i="1" s="1"/>
  <c r="H107" i="1" l="1"/>
  <c r="J107" i="1" s="1"/>
  <c r="K107" i="1" s="1"/>
  <c r="J106" i="1" l="1"/>
  <c r="H104" i="1"/>
  <c r="H102" i="1" l="1"/>
  <c r="H92" i="1"/>
  <c r="J92" i="1" s="1"/>
  <c r="K92" i="1" s="1"/>
  <c r="H91" i="1"/>
  <c r="H86" i="1"/>
  <c r="J86" i="1" s="1"/>
  <c r="K86" i="1" s="1"/>
  <c r="J91" i="1" l="1"/>
  <c r="K91" i="1" s="1"/>
  <c r="G94" i="1" l="1"/>
  <c r="G83" i="1" l="1"/>
  <c r="H14" i="5"/>
  <c r="H10" i="5"/>
  <c r="H9" i="5"/>
  <c r="H8" i="5"/>
  <c r="H7" i="5"/>
  <c r="H6" i="5"/>
  <c r="H5" i="5"/>
  <c r="H4" i="5"/>
  <c r="H3" i="5"/>
  <c r="H2" i="5"/>
  <c r="F11" i="5"/>
  <c r="F83" i="1" s="1"/>
  <c r="G84" i="1" s="1"/>
  <c r="H84" i="1" s="1"/>
  <c r="H11" i="5" l="1"/>
  <c r="F84" i="1" s="1"/>
  <c r="F82" i="1" l="1"/>
  <c r="J82" i="1" s="1"/>
  <c r="K82" i="1" s="1"/>
  <c r="K81" i="1"/>
  <c r="K80" i="1"/>
  <c r="J76" i="1"/>
  <c r="K76" i="1" s="1"/>
  <c r="J56" i="1"/>
  <c r="K56" i="1" s="1"/>
  <c r="K47" i="1"/>
  <c r="K41" i="1"/>
  <c r="J36" i="1"/>
  <c r="K36" i="1" s="1"/>
  <c r="K14" i="1"/>
  <c r="K13" i="1"/>
  <c r="I15" i="1"/>
  <c r="I14" i="1"/>
  <c r="I13" i="1"/>
  <c r="J31" i="1"/>
  <c r="K31" i="1" s="1"/>
  <c r="J22" i="1"/>
  <c r="K22" i="1" s="1"/>
  <c r="F10" i="1" l="1"/>
  <c r="J10" i="1" s="1"/>
  <c r="I10" i="1" l="1"/>
  <c r="I12" i="1" l="1"/>
  <c r="I11" i="1"/>
  <c r="G7" i="1" l="1"/>
  <c r="K15" i="1" l="1"/>
  <c r="K12" i="1"/>
  <c r="K11" i="1"/>
  <c r="J4" i="1"/>
  <c r="K4" i="1" s="1"/>
  <c r="J20" i="1"/>
  <c r="K20" i="1" s="1"/>
  <c r="J21" i="1"/>
  <c r="K21" i="1" s="1"/>
  <c r="J29" i="1"/>
  <c r="K29" i="1" s="1"/>
  <c r="J30" i="1"/>
  <c r="K30" i="1" s="1"/>
  <c r="J33" i="1"/>
  <c r="K33" i="1" s="1"/>
  <c r="J35" i="1"/>
  <c r="K35" i="1" s="1"/>
  <c r="K42" i="1"/>
  <c r="K43" i="1"/>
  <c r="J46" i="1"/>
  <c r="K46" i="1" s="1"/>
  <c r="K53" i="1"/>
  <c r="J54" i="1"/>
  <c r="K54" i="1" s="1"/>
  <c r="K67" i="1"/>
  <c r="J93" i="1"/>
  <c r="K93" i="1" s="1"/>
  <c r="G105" i="1"/>
  <c r="H105" i="1" s="1"/>
  <c r="H8" i="1"/>
  <c r="H85" i="1"/>
  <c r="J85" i="1" s="1"/>
  <c r="K85" i="1" s="1"/>
  <c r="H7" i="1"/>
  <c r="G93" i="1"/>
  <c r="H93" i="1" s="1"/>
  <c r="G95" i="1"/>
  <c r="H95" i="1" s="1"/>
  <c r="H94" i="1"/>
  <c r="J94" i="1" s="1"/>
  <c r="K94" i="1" s="1"/>
  <c r="G88" i="1"/>
  <c r="H88" i="1" s="1"/>
  <c r="J88" i="1" s="1"/>
  <c r="K88" i="1" s="1"/>
  <c r="G8" i="1"/>
  <c r="G6" i="1"/>
  <c r="H6" i="1" s="1"/>
  <c r="G9" i="1"/>
  <c r="H9" i="1" s="1"/>
  <c r="K109" i="1"/>
  <c r="K95" i="1"/>
  <c r="K96" i="1"/>
  <c r="F96" i="1"/>
  <c r="G96" i="1"/>
  <c r="H89" i="1"/>
  <c r="H101" i="1"/>
  <c r="H97" i="1"/>
  <c r="H98" i="1"/>
  <c r="J98" i="1" s="1"/>
  <c r="K98" i="1" s="1"/>
  <c r="H99" i="1"/>
  <c r="H100" i="1"/>
  <c r="K7" i="1"/>
  <c r="K8" i="1"/>
  <c r="F44" i="1"/>
  <c r="J44" i="1" s="1"/>
  <c r="F55" i="1"/>
  <c r="J55" i="1" s="1"/>
  <c r="K55" i="1" s="1"/>
  <c r="K66" i="1"/>
  <c r="F73" i="1"/>
  <c r="J73" i="1" s="1"/>
  <c r="K73" i="1" s="1"/>
  <c r="H90" i="1"/>
  <c r="J90" i="1" s="1"/>
  <c r="K90" i="1" s="1"/>
  <c r="K97" i="1"/>
  <c r="K99" i="1"/>
  <c r="K100" i="1"/>
  <c r="K106" i="1"/>
  <c r="K112" i="1"/>
  <c r="J89" i="1" l="1"/>
  <c r="K89" i="1" s="1"/>
  <c r="J101" i="1"/>
  <c r="K101" i="1" s="1"/>
  <c r="J105" i="1"/>
  <c r="K105" i="1" s="1"/>
  <c r="K44" i="1"/>
  <c r="H83" i="1"/>
  <c r="J83" i="1" s="1"/>
  <c r="H96" i="1"/>
  <c r="K10" i="1"/>
  <c r="K8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tc={DDA10559-6B2C-4388-829E-118DC992F1DF}</author>
    <author>tc={84F40A13-2B92-46A0-9E9C-98CB5CCE5742}</author>
  </authors>
  <commentList>
    <comment ref="G88" authorId="0" shapeId="0" xr:uid="{DDA10559-6B2C-4388-829E-118DC992F1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Hier sollten beide die gleiche Grundgesamtheit haben, oder?</t>
      </text>
    </comment>
    <comment ref="G92" authorId="1" shapeId="0" xr:uid="{84F40A13-2B92-46A0-9E9C-98CB5CCE57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Warum wird hier nicht die Grundgesamtheit genommen?</t>
      </text>
    </comment>
  </commentList>
</comments>
</file>

<file path=xl/sharedStrings.xml><?xml version="1.0" encoding="utf-8"?>
<sst xmlns="http://schemas.openxmlformats.org/spreadsheetml/2006/main" count="524" uniqueCount="315">
  <si>
    <t>Indikator</t>
  </si>
  <si>
    <t>Definition</t>
  </si>
  <si>
    <t>Einheit</t>
  </si>
  <si>
    <t>Anzahl Fälle</t>
  </si>
  <si>
    <t>Operative Behandlungen von Erstkarzinomen</t>
  </si>
  <si>
    <t>Plastisch rekonstruktive Eingriffe an der Brust</t>
  </si>
  <si>
    <t>Befundungen in der Pathologie</t>
  </si>
  <si>
    <t>Durch die Pathologie neu diagnostizierte Karzinome</t>
  </si>
  <si>
    <t>Mx-Befundungen Radiologie</t>
  </si>
  <si>
    <t>In Studien eingebrachte Fälle</t>
  </si>
  <si>
    <t>Neue Brustkrebsfälle</t>
  </si>
  <si>
    <t xml:space="preserve">Durch die medizinische Onkologie durchgeführte Chemotherapiezyklen </t>
  </si>
  <si>
    <t>Dokumentation der brusterhaltenden Operationen</t>
  </si>
  <si>
    <t>Dokumentation der SLN-Prozeduren</t>
  </si>
  <si>
    <t>Anzahl Eingriffe pro KTM</t>
  </si>
  <si>
    <t>Anzahl Befundungen pro KTM</t>
  </si>
  <si>
    <t>Anzahl Fälle max. 5 Arbeitstage</t>
  </si>
  <si>
    <t xml:space="preserve">Ausgefüllt durch: </t>
  </si>
  <si>
    <t xml:space="preserve">Datum:   </t>
  </si>
  <si>
    <t>Bezeichnung</t>
  </si>
  <si>
    <t>Titel</t>
  </si>
  <si>
    <t>Datum Ethikvotum</t>
  </si>
  <si>
    <t>Anzahl Patienten</t>
  </si>
  <si>
    <t>Protokoll</t>
  </si>
  <si>
    <t>offen</t>
  </si>
  <si>
    <t>Roche SafeHer M028048</t>
  </si>
  <si>
    <t>Prospektive, nicht randomisierte Phase III Studie zur Bewertung der Sicherheit von subkutanem Herceptin</t>
  </si>
  <si>
    <t>Total</t>
  </si>
  <si>
    <t>Status</t>
  </si>
  <si>
    <t>T1</t>
  </si>
  <si>
    <t>T2</t>
  </si>
  <si>
    <t>T3</t>
  </si>
  <si>
    <t>T4</t>
  </si>
  <si>
    <t>Anzahl Befundungen der KTM total</t>
  </si>
  <si>
    <t>Wert</t>
  </si>
  <si>
    <t>Fehlermeldung / Hinweis</t>
  </si>
  <si>
    <t>Anzahl Eingriffe der KTM total</t>
  </si>
  <si>
    <t>Nenner</t>
  </si>
  <si>
    <t>Anzahl Fälle max. 20 Arbeitstage</t>
  </si>
  <si>
    <t>Anzahl R0-Resektionen</t>
  </si>
  <si>
    <t>Anzahl R1-Resektionen</t>
  </si>
  <si>
    <t>Anzahl Radiotherapien der KTM total</t>
  </si>
  <si>
    <t>n/a</t>
  </si>
  <si>
    <t>Anzahl onkologische Reoperationen</t>
  </si>
  <si>
    <t>[Name]</t>
  </si>
  <si>
    <t>Anteil R0 / R1-Resektionen bei Fällen mit invasivem Tumor nach Abschluss der chirurgischen Primärbehandlung (ohne DCIS)</t>
  </si>
  <si>
    <t xml:space="preserve">Brustzentrum: </t>
  </si>
  <si>
    <t>Bemerkungen:</t>
  </si>
  <si>
    <t>Anzahl brusterhaltende Op bei Tis</t>
  </si>
  <si>
    <t>Anzahl übrige</t>
  </si>
  <si>
    <t>Anzahl Mastektomien</t>
  </si>
  <si>
    <t>Studientyp</t>
  </si>
  <si>
    <t>Anzahl Patientinnen</t>
  </si>
  <si>
    <t>davon Rezidive</t>
  </si>
  <si>
    <t>Beispiel</t>
  </si>
  <si>
    <t>Anzahl Patientinnen, die in Studien eingebracht werden</t>
  </si>
  <si>
    <t>Entscheid Plausibilität</t>
  </si>
  <si>
    <t>davon bereits extern abgeklärte Fälle</t>
  </si>
  <si>
    <t>davon intern abgeklärte Fälle</t>
  </si>
  <si>
    <t>bei Abweichung kurze Begründung angeben</t>
  </si>
  <si>
    <t>KTM</t>
  </si>
  <si>
    <t>#</t>
  </si>
  <si>
    <t>Min</t>
  </si>
  <si>
    <t>Link</t>
  </si>
  <si>
    <t>Anzahl invasive Fälle (ohne DCIS)</t>
  </si>
  <si>
    <t>Anzahl operierte Erstkarzinome / Rezidive</t>
  </si>
  <si>
    <t>Anteil Mastektomien an allen operierten Fällen</t>
  </si>
  <si>
    <t>&lt;20%</t>
  </si>
  <si>
    <t>[Adj] 3. Anzahl Eingriffe pro KTM [14]</t>
  </si>
  <si>
    <t>Zähler</t>
  </si>
  <si>
    <t>70-90%</t>
  </si>
  <si>
    <t>1a</t>
  </si>
  <si>
    <t>1b</t>
  </si>
  <si>
    <t>Anzahl Eingriffe am Brustzentrum insgesamt</t>
  </si>
  <si>
    <t>Pathologie: Anzahl von Befundungen neu diagnostizierter Karzinome</t>
  </si>
  <si>
    <t>Anzahl der neu diagnostizierten Karzinome</t>
  </si>
  <si>
    <t>Anzahl Befundungen neu diagnostizierter Karzinome pro KTM</t>
  </si>
  <si>
    <t>Plastische Chirurgie: Anzahl plastisch rekonstruktive Eingriffe an der Brust pro KTM</t>
  </si>
  <si>
    <t>Anzahl Eingriffe mit autologem Gewebetransfer am Brustzentrum insgesamt</t>
  </si>
  <si>
    <t>Pathologie: Anzahl befundeter Mammaproben</t>
  </si>
  <si>
    <t>Radiologie: Anzahl Mammografie-Befundungen und Markierungen am Brustzentrum</t>
  </si>
  <si>
    <t>Anzahl Mammografien insgesamt</t>
  </si>
  <si>
    <t>Anzahl Mammografie-Befundungen pro KTM</t>
  </si>
  <si>
    <t>Anzahl Mammografie-Befundungen der KTM total</t>
  </si>
  <si>
    <t>Anzahl präoperativer Drahtmarkierungen oder eines gleichwertigen Markierungsverfahren bei nicht palpablen zu operierenden Befunden am Brustzentrum</t>
  </si>
  <si>
    <t>Anzahl präoperativer Drahtmarkierungen</t>
  </si>
  <si>
    <t>Anzahl intraoperative Präparate-Radio-/Sonographien</t>
  </si>
  <si>
    <t>davon Anzahl Radiotherapien pro KTM</t>
  </si>
  <si>
    <t>Studientyp (interventionell oder andere)</t>
  </si>
  <si>
    <t>bitte wählen</t>
  </si>
  <si>
    <t>interventionell</t>
  </si>
  <si>
    <t>andere</t>
  </si>
  <si>
    <t>Interventionell</t>
  </si>
  <si>
    <t>davon Patientinnen in interventionellen Studien</t>
  </si>
  <si>
    <t>Anteil der intern abgeklärten Fälle, welchen innert 5 Arbeitstagen nach Biopsie die Diagnose mitgeteilt wurde, an der Gesamtzahl der intern erstabgeklärten Fälle</t>
  </si>
  <si>
    <t>Anzahl Eingriffe mit autologem Gewebetransfer pro KTM am Brustzentrum</t>
  </si>
  <si>
    <t>Anteil Fälle, bei welchen innert 20 Arbeitstagen nach Biopsie bzw. Erstkonsultation die Primärtherapie begonnen wurde, an der Gesamtzahl der erstabgeklärten Fälle</t>
  </si>
  <si>
    <t>16a</t>
  </si>
  <si>
    <t>16b</t>
  </si>
  <si>
    <t>&lt;5%</t>
  </si>
  <si>
    <t xml:space="preserve">Anzahl nicht-onkologische Reoperationen </t>
  </si>
  <si>
    <t>TX</t>
  </si>
  <si>
    <t>Durchschnittliche Anzahl entfernter Lymphknoten bei axillärer Lymphonodektomie</t>
  </si>
  <si>
    <t>Anzahl entfernter Lymphknoten</t>
  </si>
  <si>
    <t>≥10</t>
  </si>
  <si>
    <t>Anteil Fälle mit alleiniger SLN-Prozedur (ohne nachfolgende Axilladissektion) mit cN0 gemessen an der Anzahl aller SLN-Prozeduren – Ausschluss von DCIS / M1 / neoadjuvanter Chemotherapie</t>
  </si>
  <si>
    <t>Anzahl alleinige SLN-Prozeduren</t>
  </si>
  <si>
    <t>15% bis ≤40%</t>
  </si>
  <si>
    <t>Anzahl Fälle DCIS mit LK-Entfernung</t>
  </si>
  <si>
    <t>14a</t>
  </si>
  <si>
    <t>14b</t>
  </si>
  <si>
    <t>14c</t>
  </si>
  <si>
    <t>AA_Output:FilterSetting_ID=4327</t>
  </si>
  <si>
    <t>Dashboard Kennzahl Nr. 12</t>
  </si>
  <si>
    <t>Dashboard Kennzahl Nr. 13</t>
  </si>
  <si>
    <t>T0</t>
  </si>
  <si>
    <t xml:space="preserve">Total brusterhaltende OP </t>
  </si>
  <si>
    <t>Dashboard Kennzahl Nr. 10</t>
  </si>
  <si>
    <t>Dashboard Kennzahl Nr. 1a</t>
  </si>
  <si>
    <t>Dashboard Kennzahl Nr. 11</t>
  </si>
  <si>
    <t>Dashboard Kennzahl Nr. 2</t>
  </si>
  <si>
    <t>AA_Output:FilterSetting_ID=4560</t>
  </si>
  <si>
    <t>Anzahl Befundungen am Brustzentrum total</t>
  </si>
  <si>
    <t>Onkologie: Anzahl Patientinnen mit Chemo-/Immuntherapie im Brustzentrum</t>
  </si>
  <si>
    <t>Anzahl Radiotherapien total</t>
  </si>
  <si>
    <r>
      <t xml:space="preserve">Anteil nicht-onkologische Reoperationen nach onkologischer Primär-Operation </t>
    </r>
    <r>
      <rPr>
        <b/>
        <sz val="10"/>
        <color theme="1"/>
        <rFont val="Arial"/>
        <family val="2"/>
      </rPr>
      <t>mit und ohne</t>
    </r>
    <r>
      <rPr>
        <sz val="10"/>
        <color theme="1"/>
        <rFont val="Arial"/>
        <family val="2"/>
      </rPr>
      <t xml:space="preserve"> plastisch-rekonstruktivem Eingriff</t>
    </r>
  </si>
  <si>
    <r>
      <t xml:space="preserve">Anteil nicht-onkologische Reoperationen nach onkologischer Primär-Operation </t>
    </r>
    <r>
      <rPr>
        <b/>
        <sz val="10"/>
        <color theme="1"/>
        <rFont val="Arial"/>
        <family val="2"/>
      </rPr>
      <t>ohne</t>
    </r>
    <r>
      <rPr>
        <sz val="10"/>
        <color theme="1"/>
        <rFont val="Arial"/>
        <family val="2"/>
      </rPr>
      <t xml:space="preserve"> plastisch-rekonstruktivem Eingriff</t>
    </r>
  </si>
  <si>
    <t>Anteil der brusterhaltenden Operationen an allen Operationen, unter Berücksichtigung der Tumorgrösse</t>
  </si>
  <si>
    <t>Anzahl Patientinnen mit Chemo-/Immuntherapie pro KTM 1</t>
  </si>
  <si>
    <t>Anzahl Patientinnen mit Chemo-/Immuntherapie pro KTM 2</t>
  </si>
  <si>
    <t>Anzahl Patientinnen mit Chemo-/Immuntherapie pro KTM 3</t>
  </si>
  <si>
    <t>Anzahl Patientinnen mit Chemo-/Immuntherapie pro KTM 4</t>
  </si>
  <si>
    <t>Anzahl Patientinnen mit Chemo-/Immuntherapie der KTM total</t>
  </si>
  <si>
    <t>Anzahl aller Patientinnen mit Chemo-/Immuntherapie im Brustzentrum</t>
  </si>
  <si>
    <t>Anzahl der Primäroperationen von neuen Brustkrebsfällen</t>
  </si>
  <si>
    <t>XX.XX.2022</t>
  </si>
  <si>
    <t>Brustchirurgische Eingriffe pro KTM an Erstkarzinomen / Rezidiven der Brust pro Jahr</t>
  </si>
  <si>
    <t>Anzahl neue Brustkrebsfälle</t>
  </si>
  <si>
    <t>Anzahl Eingriffe pro "Erstem KTM" am Brustzentrum + anderen Orten</t>
  </si>
  <si>
    <t>Anzahl Eingriffe pro "Weiterem KTM in Plastischer Funktion“ am BZ + anderen Orten</t>
  </si>
  <si>
    <t>Radio-Onkologie: Anzahl der adjuvanten Radiotherapien der Brust bzw. Brustwand</t>
  </si>
  <si>
    <t>Anteil Fälle mit Besprechung am postoperativen Tumorboard an allen neuen Brustkrebsfällen</t>
  </si>
  <si>
    <t>Anteil onkologische Reoperationen an der Gesamtzahl der Primäroperationen</t>
  </si>
  <si>
    <t>Anzahl Patientinnen mit Chemo-/Immuntherapie pro KTM 5</t>
  </si>
  <si>
    <t>Anzahl Patientinnen mit Chemo-/Immuntherapie pro KTM 6</t>
  </si>
  <si>
    <t>Anzahl Patientinnen mit Chemo-/Immuntherapie pro KTM 7</t>
  </si>
  <si>
    <t>Anzahl Patientinnen mit Chemo-/Immuntherapie pro KTM 8</t>
  </si>
  <si>
    <t>Anteil Fälle mit Besprechung am präoperativen Tumorboard an allen neuen Brustkrebsfällen</t>
  </si>
  <si>
    <t>AA_Output:FilterSetting_ID=6512</t>
  </si>
  <si>
    <t>Anzahl neue Brustkrebsfälle (Tumore / Rezidive)</t>
  </si>
  <si>
    <t>AA_Output:FilterSetting_ID=9027;Field=Anzahl</t>
  </si>
  <si>
    <t>AA_Output:FilterSetting_ID=9028;Field=Total</t>
  </si>
  <si>
    <t>AA_Output:FilterSetting_ID=9030;Field=Total</t>
  </si>
  <si>
    <t>AA_Output:FilterSetting_ID=9032</t>
  </si>
  <si>
    <t>AA_Output:FilterSetting_ID=9033;Field=Anzahl</t>
  </si>
  <si>
    <t>AA_Output:FilterSetting_ID=9034;Field=Total</t>
  </si>
  <si>
    <t>AA_Output:FilterSetting_ID=9057;Field=Anzahl</t>
  </si>
  <si>
    <t>AA_Output:FilterSetting_ID=9059;Field=Total</t>
  </si>
  <si>
    <t>AA_Output:FilterSetting_ID=9060;Field=Anzahl</t>
  </si>
  <si>
    <t>AA_Output:FilterSetting_ID=9061;Field=Anzahl</t>
  </si>
  <si>
    <t>AA_Output:FilterSetting_ID=9062;Field=Anzahl</t>
  </si>
  <si>
    <t>AA_Output:FilterSetting_ID=9063;Field=Anzahl</t>
  </si>
  <si>
    <t>AA_Output:FilterSetting_ID=9064;Field=Total</t>
  </si>
  <si>
    <t>AA_Output:FilterSetting_ID=9065;Field=Total</t>
  </si>
  <si>
    <t>AA_Output:FilterSetting_ID=9066;Field=Total</t>
  </si>
  <si>
    <t>Anteil DCIS-Fälle mit Lymphknotenentfernung gemessen an der Anzahl der Patientinnen mit DCIS</t>
  </si>
  <si>
    <t>AA_Output:FilterSetting_ID=9070;Field=Anzahl</t>
  </si>
  <si>
    <t>AA_Output:FilterSetting_ID=9071;Field=Anzahl</t>
  </si>
  <si>
    <t>AA_Output:FilterSetting_ID=9072;Field=Anzahl</t>
  </si>
  <si>
    <t>AA_Output:FilterSetting_ID=9073;Field=Anzahl</t>
  </si>
  <si>
    <t>AA_Output:FilterSetting_ID=9074;Field=Anzahl</t>
  </si>
  <si>
    <t>AA_Output:FilterSetting_ID=9075;Field=Anzahl</t>
  </si>
  <si>
    <t>AA_Output:FilterSetting_ID=9076;Field=Anzahl</t>
  </si>
  <si>
    <t>AA_Output:FilterSetting_ID=9077;Field=Anzahl</t>
  </si>
  <si>
    <t>AA_Output:FilterSetting_ID=9078;Field=Anzahl</t>
  </si>
  <si>
    <t>AA_Output:FilterSetting_ID=9079;Field=Anzahl</t>
  </si>
  <si>
    <t>AA_Output:FilterSetting_ID=9080;Field=Anzahl</t>
  </si>
  <si>
    <t>AA_Output:FilterSetting_ID=9081;Field=Anzahl</t>
  </si>
  <si>
    <t>AA_Output:FilterSetting_ID=9082;Field=Anzahl</t>
  </si>
  <si>
    <t>AA_Output:FilterSetting_ID=9083;Field=Anzahl</t>
  </si>
  <si>
    <t>AA_Output:FilterSetting_ID=9084;Field=Anzahl</t>
  </si>
  <si>
    <t>AA_Output:FilterSetting_ID=9085;Field=Avg</t>
  </si>
  <si>
    <t>SBCDB QDB 1a Anzahl neue Bruskrebsfälle - Anzahl Patientinnen</t>
  </si>
  <si>
    <t>[KL_2426] Export to AdjumedAnalyze</t>
  </si>
  <si>
    <t>[KL_500] EUSOMA / DKG / SBCDB Fall? (für Selektion/Export) = True</t>
  </si>
  <si>
    <t>SBCDB QDB 1a Anzahl neue Brustkrebsfälle - Anzahl neue Brustkrebsfälle</t>
  </si>
  <si>
    <t>[OP_1084] N00: Patientin operiert</t>
  </si>
  <si>
    <r>
      <t>SBCDB QDB 1a Anzahl neue Brustkrebsfälle - Rezidive</t>
    </r>
    <r>
      <rPr>
        <b/>
        <vertAlign val="superscript"/>
        <sz val="11"/>
        <color theme="1"/>
        <rFont val="Calibri"/>
        <family val="2"/>
        <scheme val="minor"/>
      </rPr>
      <t xml:space="preserve"> </t>
    </r>
    <r>
      <rPr>
        <b/>
        <sz val="11"/>
        <color theme="1"/>
        <rFont val="Calibri"/>
        <family val="2"/>
        <scheme val="minor"/>
      </rPr>
      <t>Zähler</t>
    </r>
  </si>
  <si>
    <t>[OP_144] Rezidiv?</t>
  </si>
  <si>
    <r>
      <t>SBCDB QDB 1a Anzahl neue Brustkrebsfälle - intern abgeklärte Fälle</t>
    </r>
    <r>
      <rPr>
        <b/>
        <vertAlign val="superscript"/>
        <sz val="11"/>
        <color theme="1"/>
        <rFont val="Calibri"/>
        <family val="2"/>
        <scheme val="minor"/>
      </rPr>
      <t xml:space="preserve"> </t>
    </r>
    <r>
      <rPr>
        <b/>
        <sz val="11"/>
        <color theme="1"/>
        <rFont val="Calibri"/>
        <family val="2"/>
        <scheme val="minor"/>
      </rPr>
      <t>Zähler</t>
    </r>
  </si>
  <si>
    <t>[KL_2843] Abklärung Extern</t>
  </si>
  <si>
    <t>SBCDB QDB 1b Anzahl operierte Erstkarzinome Rezidive</t>
  </si>
  <si>
    <t>SBCDB QDB 2 Brustchirurgische Eingriffe pro KTM</t>
  </si>
  <si>
    <t>[OP_3339] Operation zählt für Kernteam Operateur-Nr.</t>
  </si>
  <si>
    <r>
      <t>SBCDB QDB 10 Pathologie max. 5 Tage nach Biopsie intern</t>
    </r>
    <r>
      <rPr>
        <b/>
        <vertAlign val="superscript"/>
        <sz val="11"/>
        <color theme="1"/>
        <rFont val="Calibri"/>
        <family val="2"/>
        <scheme val="minor"/>
      </rPr>
      <t xml:space="preserve"> </t>
    </r>
    <r>
      <rPr>
        <b/>
        <sz val="11"/>
        <color theme="1"/>
        <rFont val="Calibri"/>
        <family val="2"/>
        <scheme val="minor"/>
      </rPr>
      <t>Zähler</t>
    </r>
  </si>
  <si>
    <r>
      <t>SBCDB QDB 10 Pathologie max. 5 Tage nach Biopsie intern</t>
    </r>
    <r>
      <rPr>
        <b/>
        <vertAlign val="superscript"/>
        <sz val="11"/>
        <color theme="1"/>
        <rFont val="Calibri"/>
        <family val="2"/>
        <scheme val="minor"/>
      </rPr>
      <t xml:space="preserve"> </t>
    </r>
    <r>
      <rPr>
        <b/>
        <sz val="11"/>
        <color theme="1"/>
        <rFont val="Calibri"/>
        <family val="2"/>
        <scheme val="minor"/>
      </rPr>
      <t>Nenner</t>
    </r>
  </si>
  <si>
    <r>
      <t>SBCDB QDB 11 Therapiebeginn nach max. 20 Tage</t>
    </r>
    <r>
      <rPr>
        <b/>
        <vertAlign val="superscript"/>
        <sz val="11"/>
        <color theme="1"/>
        <rFont val="Calibri"/>
        <family val="2"/>
        <scheme val="minor"/>
      </rPr>
      <t xml:space="preserve"> </t>
    </r>
    <r>
      <rPr>
        <b/>
        <sz val="11"/>
        <color theme="1"/>
        <rFont val="Calibri"/>
        <family val="2"/>
        <scheme val="minor"/>
      </rPr>
      <t>Zähler</t>
    </r>
  </si>
  <si>
    <r>
      <t>SBCDB QDB 11 Therapiebeginn nach max. 20 Tage</t>
    </r>
    <r>
      <rPr>
        <b/>
        <vertAlign val="superscript"/>
        <sz val="11"/>
        <color theme="1"/>
        <rFont val="Calibri"/>
        <family val="2"/>
        <scheme val="minor"/>
      </rPr>
      <t xml:space="preserve"> </t>
    </r>
    <r>
      <rPr>
        <b/>
        <sz val="11"/>
        <color theme="1"/>
        <rFont val="Calibri"/>
        <family val="2"/>
        <scheme val="minor"/>
      </rPr>
      <t>Nenner</t>
    </r>
  </si>
  <si>
    <t>SBCDB QDB 12 Anteil Fälle mit präoperativem Tumorboard Zähler</t>
  </si>
  <si>
    <r>
      <t>SBCDB QDB 13 Anteil Fälle mit postop. Tumorboard</t>
    </r>
    <r>
      <rPr>
        <b/>
        <vertAlign val="superscript"/>
        <sz val="11"/>
        <color theme="1"/>
        <rFont val="Calibri"/>
        <family val="2"/>
        <scheme val="minor"/>
      </rPr>
      <t xml:space="preserve"> </t>
    </r>
    <r>
      <rPr>
        <b/>
        <sz val="11"/>
        <color theme="1"/>
        <rFont val="Calibri"/>
        <family val="2"/>
        <scheme val="minor"/>
      </rPr>
      <t>Zähler</t>
    </r>
  </si>
  <si>
    <r>
      <t>SBCDB QDB 14a Anteil onkologische Reoperationen</t>
    </r>
    <r>
      <rPr>
        <b/>
        <vertAlign val="superscript"/>
        <sz val="11"/>
        <color theme="1"/>
        <rFont val="Calibri"/>
        <family val="2"/>
        <scheme val="minor"/>
      </rPr>
      <t xml:space="preserve"> </t>
    </r>
    <r>
      <rPr>
        <b/>
        <sz val="11"/>
        <color theme="1"/>
        <rFont val="Calibri"/>
        <family val="2"/>
        <scheme val="minor"/>
      </rPr>
      <t>Zähler</t>
    </r>
  </si>
  <si>
    <r>
      <t>SBCDB QDB 14b Anzahl nicht-onkologische Reoperationen mit und ohne plastisch</t>
    </r>
    <r>
      <rPr>
        <b/>
        <vertAlign val="superscript"/>
        <sz val="11"/>
        <color theme="1"/>
        <rFont val="Calibri"/>
        <family val="2"/>
        <scheme val="minor"/>
      </rPr>
      <t xml:space="preserve"> </t>
    </r>
    <r>
      <rPr>
        <b/>
        <sz val="11"/>
        <color theme="1"/>
        <rFont val="Calibri"/>
        <family val="2"/>
        <scheme val="minor"/>
      </rPr>
      <t>Zähler</t>
    </r>
  </si>
  <si>
    <t>[OP_3338] F200 Re-Operation wegen Komplikation</t>
  </si>
  <si>
    <r>
      <t>SBCDB QDB 14c Anzahl nicht-onkologische Reoperationen ohne plastisch</t>
    </r>
    <r>
      <rPr>
        <b/>
        <vertAlign val="superscript"/>
        <sz val="11"/>
        <color theme="1"/>
        <rFont val="Calibri"/>
        <family val="2"/>
        <scheme val="minor"/>
      </rPr>
      <t xml:space="preserve"> </t>
    </r>
    <r>
      <rPr>
        <b/>
        <sz val="11"/>
        <color theme="1"/>
        <rFont val="Calibri"/>
        <family val="2"/>
        <scheme val="minor"/>
      </rPr>
      <t>Zähler</t>
    </r>
  </si>
  <si>
    <t>SBCDB QDB 15 Anzahl Fälle mit invasivem Tumor ohne DCIS Zähler</t>
  </si>
  <si>
    <t>SBCDB QDB 15 Anzahl Fälle mit invasivem Tumor ohne DCIS - R0 Zähler</t>
  </si>
  <si>
    <t>[OP_3335] I23: Histolog. Wertung d. Randes d. Gewebstücks im endgültigen histolog. Befund</t>
  </si>
  <si>
    <t>SBCDB QDB 15 Anzahl Fälle mit invasivem Tumor ohne DCIS - R1 Zähler</t>
  </si>
  <si>
    <r>
      <t>SBCDB QDB 16a Anzahl brusterhaltende Operationen bei Tis</t>
    </r>
    <r>
      <rPr>
        <b/>
        <vertAlign val="superscript"/>
        <sz val="11"/>
        <color theme="1"/>
        <rFont val="Calibri"/>
        <family val="2"/>
        <scheme val="minor"/>
      </rPr>
      <t xml:space="preserve"> </t>
    </r>
    <r>
      <rPr>
        <b/>
        <sz val="11"/>
        <color theme="1"/>
        <rFont val="Calibri"/>
        <family val="2"/>
        <scheme val="minor"/>
      </rPr>
      <t>Zähler</t>
    </r>
  </si>
  <si>
    <r>
      <t>SBCDB QDB 16a Anzahl brusterhaltende Operationen bei T1</t>
    </r>
    <r>
      <rPr>
        <b/>
        <vertAlign val="superscript"/>
        <sz val="11"/>
        <color theme="1"/>
        <rFont val="Calibri"/>
        <family val="2"/>
        <scheme val="minor"/>
      </rPr>
      <t xml:space="preserve"> </t>
    </r>
    <r>
      <rPr>
        <b/>
        <sz val="11"/>
        <color theme="1"/>
        <rFont val="Calibri"/>
        <family val="2"/>
        <scheme val="minor"/>
      </rPr>
      <t>Zähler</t>
    </r>
  </si>
  <si>
    <r>
      <t>SBCDB QDB 16a Anzahl Operationen bei Tis</t>
    </r>
    <r>
      <rPr>
        <b/>
        <vertAlign val="superscript"/>
        <sz val="11"/>
        <color theme="1"/>
        <rFont val="Calibri"/>
        <family val="2"/>
        <scheme val="minor"/>
      </rPr>
      <t xml:space="preserve"> </t>
    </r>
    <r>
      <rPr>
        <b/>
        <sz val="11"/>
        <color theme="1"/>
        <rFont val="Calibri"/>
        <family val="2"/>
        <scheme val="minor"/>
      </rPr>
      <t>Nenner</t>
    </r>
  </si>
  <si>
    <r>
      <t>SBCDB QDB 16a Anzahl Operationen bei T1</t>
    </r>
    <r>
      <rPr>
        <b/>
        <vertAlign val="superscript"/>
        <sz val="11"/>
        <color theme="1"/>
        <rFont val="Calibri"/>
        <family val="2"/>
        <scheme val="minor"/>
      </rPr>
      <t xml:space="preserve"> </t>
    </r>
    <r>
      <rPr>
        <b/>
        <sz val="11"/>
        <color theme="1"/>
        <rFont val="Calibri"/>
        <family val="2"/>
        <scheme val="minor"/>
      </rPr>
      <t>Nenner</t>
    </r>
  </si>
  <si>
    <r>
      <t>SBCDB QDB 16a Anzahl brusterhaltende Operationen bei T2</t>
    </r>
    <r>
      <rPr>
        <b/>
        <vertAlign val="superscript"/>
        <sz val="11"/>
        <color theme="1"/>
        <rFont val="Calibri"/>
        <family val="2"/>
        <scheme val="minor"/>
      </rPr>
      <t xml:space="preserve"> </t>
    </r>
    <r>
      <rPr>
        <b/>
        <sz val="11"/>
        <color theme="1"/>
        <rFont val="Calibri"/>
        <family val="2"/>
        <scheme val="minor"/>
      </rPr>
      <t>Zähler</t>
    </r>
  </si>
  <si>
    <t>SBCDB QDB 16a Anzahl brusterhaltende Operationen bei T2 Nenner</t>
  </si>
  <si>
    <t>SBCDB QDB 16a Anzahl brusterhaltende Operationen bei T3 Zähler</t>
  </si>
  <si>
    <t>SBCDB QDB 16a Anzahl brusterhaltende Operationen bei T3 Nenner</t>
  </si>
  <si>
    <t>SBCDB QDB 16a Anzahl brusterhaltende Operationen bei T4 Zähler</t>
  </si>
  <si>
    <t>SBCDB QDB 16a Anzahl brusterhaltende Operationen bei T4 Nenner</t>
  </si>
  <si>
    <t>SBCDB QDB 16a Anzahl brusterhaltende Operationen bei TX Zähler</t>
  </si>
  <si>
    <t>SBCDB QDB 16a Anzahl brusterhaltende Operationen bei TX Nenner</t>
  </si>
  <si>
    <t>SBCDB QDB 16a Anzahl brusterhaltende Operationen bei T0 Zähler</t>
  </si>
  <si>
    <t>SBCDB QDB 16a Anzahl brusterhaltende Operationen bei T0 Nenner</t>
  </si>
  <si>
    <t>SBCDB QDB 16b Anzahl Mastektomien an allen Operationen Zähler</t>
  </si>
  <si>
    <t>SBCDB QDB 17 Durchschn. Anzahl entfernte Lymphknoten Axilla</t>
  </si>
  <si>
    <t>[OP_1262] I29: Anzahl untersuchter LN aus ALND und/oder SLNE</t>
  </si>
  <si>
    <t>SBCDB QDB 18 Anteil SLN-Prozeduren Zähler</t>
  </si>
  <si>
    <t>[OP_1072] D20: cN</t>
  </si>
  <si>
    <t>SBCDB QDB 18 Anteil SLN-Prozeduren Nenner</t>
  </si>
  <si>
    <t>SBCDB QDB 19 Anteil DCIS-Fälle mit LK Zähler</t>
  </si>
  <si>
    <t>[OP_1147] P01: Sentinelnodektomie</t>
  </si>
  <si>
    <t>SBCDB QDB 19 Anteil DCIS-Fälle mit LK Nenner</t>
  </si>
  <si>
    <t>[OP_1180] I01: Hauptdiagnose</t>
  </si>
  <si>
    <t>Anzuzeigendes Feld</t>
  </si>
  <si>
    <t>Filter</t>
  </si>
  <si>
    <t>Zeitraumdefinierendes Datum</t>
  </si>
  <si>
    <t>Datum der Erstkonsultation</t>
  </si>
  <si>
    <t>[KL_500] EUSOMA / DKG / SBCDB Fall? (für Selektion/Export) = True
[KL_2843] Abklärung Extern = Leereintrag; False</t>
  </si>
  <si>
    <t>Nr.</t>
  </si>
  <si>
    <t>AA_Output:FilterSetting_ID=9029;Field=Anzahl</t>
  </si>
  <si>
    <t>[KL_500] EUSOMA / DKG / SBCDB Fall? (für Selektion/Export) = True
[OP_144] Rezidiv? = ja [1]</t>
  </si>
  <si>
    <t>[KL_500] EUSOMA / DKG / SBCDB Fall? (für Selektion/Export) = True
[OP_1084] N00: Patientin operiert = ja [1]</t>
  </si>
  <si>
    <t>Filter(bezeichnung)</t>
  </si>
  <si>
    <t>[KL_500] EUSOMA / DKG / SBCDB Fall? (für Selektion/Export) = True
[OP_1078] D23: Datum der ersten prätherapeutischen Konferenz &gt; 01.01.1900</t>
  </si>
  <si>
    <t>[KL_500] EUSOMA / DKG / SBCDB Fall? (für Selektion/Export) = True
[OP_1302] Datum der postoperativen Konferenz (Tumorboard) &gt; 01.01.1990</t>
  </si>
  <si>
    <t>[KL_500] EUSOMA / DKG / SBCDB Fall? (für Selektion/Export) = True
[OP_10592] Zweite onkologische Brustoperation durchgeführt? = ja [1]
OR (br)
[KL_500] EUSOMA / DKG / SBCDB Fall? (für Selektion/Export) = True
[OP_10593] Dritte onkologische Brustoperation durchgeführt? = ja [1]</t>
  </si>
  <si>
    <t>[KL_500] EUSOMA / DKG / SBCDB Fall? (für Selektion/Export) = True
[OP_1084] N00: Patientin operiert = ja
[OP_1180] I01: Hauptdiagnose = Invasiv
[OP_3335] I23: Histolog. Wertung d. Randes d. Gewebstücks im endgültigen histolog. Befund = Inv. Ca/DCIS erreicht nicht den Rand</t>
  </si>
  <si>
    <t>[KL_500] EUSOMA / DKG / SBCDB Fall? (für Selektion/Export) = True
[OP_1084] N00: Patientin operiert = ja
[OP_1180] I01: Hauptdiagnose = Invasiv
[OP_3335] I23: Histolog. Wertung d. Randes d. Gewebstücks im endgültigen histolog. Befund = Inv. Ca erreicht den Rand</t>
  </si>
  <si>
    <t>[KL_500] EUSOMA / DKG / SBCDB Fall? (für Selektion/Export) = True
[OP_1246] I26: pT = IS
AND (br)
[OP_1093] E08: Art der ersten onkologischen Intervention = brusterhaltend operiert [10]
OR
[OP_1120] F08: Art der zweiten onkologischen Intervention = brusterhaltend operiert [10]
OR
[OP_1135] F40: Art der dritten onkologischen Intervention = brusterhaltend operiert [10]</t>
  </si>
  <si>
    <t>[KL_500] EUSOMA / DKG / SBCDB Fall? (für Selektion/Export) = True
[OP_1246] I26: pT = IS
[OP_1084] N00: Patientin operiert = ja</t>
  </si>
  <si>
    <t>[KL_500] EUSOMA / DKG / SBCDB Fall? (für Selektion/Export) = True
[OP_1246] I26: pT = 1; 1A; 1B; 1C; 1MIC
AND (br)
[OP_1093] E08: Art der ersten onkologischen Intervention = brusterhaltend operiert [10]
OR
[OP_1120] F08: Art der zweiten onkologischen Intervention = brusterhaltend operiert [10]
OR
[OP_1135] F40: Art der dritten onkologischen Intervention = brusterhaltend operiert [10]</t>
  </si>
  <si>
    <t>[KL_500] EUSOMA / DKG / SBCDB Fall? (für Selektion/Export) = True
[OP_1246] I26: pT = 1; 1A; 1B; 1C; 1MIC
[OP_1084] N00: Patientin operiert = ja</t>
  </si>
  <si>
    <t>[KL_500] EUSOMA / DKG / SBCDB Fall? (für Selektion/Export) = True
[OP_1246] I26: pT = 2
AND (br)
[OP_1093] E08: Art der ersten onkologischen Intervention = brusterhaltend operiert [10]
OR
[OP_1120] F08: Art der zweiten onkologischen Intervention = brusterhaltend operiert [10]
OR
[OP_1135] F40: Art der dritten onkologischen Intervention = brusterhaltend operiert [10]</t>
  </si>
  <si>
    <t>[KL_500] EUSOMA / DKG / SBCDB Fall? (für Selektion/Export) = True$
[OP_1246] I26: pT = 2
[OP_1084] N00: Patientin operiert = ja</t>
  </si>
  <si>
    <t>[KL_500] EUSOMA / DKG / SBCDB Fall? (für Selektion/Export) = True
[OP_1246] I26: pT = 3
AND (br)
[OP_1093] E08: Art der ersten onkologischen Intervention = brusterhaltend operiert [10]
OR
[OP_1120] F08: Art der zweiten onkologischen Intervention = brusterhaltend operiert [10]
OR
[OP_1135] F40: Art der dritten onkologischen Intervention = brusterhaltend operiert [10]</t>
  </si>
  <si>
    <t>[KL_500] EUSOMA / DKG / SBCDB Fall? (für Selektion/Export) = True$
[OP_1246] I26: pT = 3
[OP_1084] N00: Patientin operiert = ja</t>
  </si>
  <si>
    <t>[KL_500] EUSOMA / DKG / SBCDB Fall? (für Selektion/Export) = True
[OP_1246] I26: pT = 4; 4A; 4B; 4C; 4D
AND (br)
[OP_1093] E08: Art der ersten onkologischen Intervention = brusterhaltend operiert [10]
OR
[OP_1120] F08: Art der zweiten onkologischen Intervention = brusterhaltend operiert [10]
OR
[OP_1135] F40: Art der dritten onkologischen Intervention = brusterhaltend operiert [10]</t>
  </si>
  <si>
    <t>[KL_500] EUSOMA / DKG / SBCDB Fall? (für Selektion/Export) = True$
[OP_1246] I26: pT = 4; 4A; 4B; 4C; 4D
[OP_1084] N00: Patientin operiert = ja</t>
  </si>
  <si>
    <t>[KL_500] EUSOMA / DKG / SBCDB Fall? (für Selektion/Export) = True
[OP_1246] I26: pT = X
AND (br)
[OP_1093] E08: Art der ersten onkologischen Intervention = brusterhaltend operiert [10]
OR
[OP_1120] F08: Art der zweiten onkologischen Intervention = brusterhaltend operiert [10]
OR
[OP_1135] F40: Art der dritten onkologischen Intervention = brusterhaltend operiert [10]</t>
  </si>
  <si>
    <t>[KL_500] EUSOMA / DKG / SBCDB Fall? (für Selektion/Export) = True$
[OP_1246] I26: pT = X
[OP_1084] N00: Patientin operiert = ja</t>
  </si>
  <si>
    <t>[KL_500] EUSOMA / DKG / SBCDB Fall? (für Selektion/Export) = True
[OP_1246] I26: pT = 0
AND (br)
[OP_1093] E08: Art der ersten onkologischen Intervention = brusterhaltend operiert [10]
OR
[OP_1120] F08: Art der zweiten onkologischen Intervention = brusterhaltend operiert [10]
OR
[OP_1135] F40: Art der dritten onkologischen Intervention = brusterhaltend operiert [10]</t>
  </si>
  <si>
    <t>[KL_500] EUSOMA / DKG / SBCDB Fall? (für Selektion/Export) = True$
[OP_1246] I26: pT = 0
[OP_1084] N00: Patientin operiert = ja</t>
  </si>
  <si>
    <t>[KL_500] EUSOMA / DKG / SBCDB Fall? (für Selektion/Export) = True
AND (br)
[OP_1093] E08: Art der ersten onkologischen Intervention = Mastektomie ohne gleichzeitigen Aufbau [11]; Mastektomie mit Aufbau [12]
OR
[OP_1120] F08: Art der zweiten onkologischen Intervention = Mastektomie ohne gleichzeitigen Aufbau [11]; Mastektomie mit Aufbau [12]
OR
[OP_1135] F40: Art der dritten onkologischen Intervention = Mastektomie ohne gleichzeitigen Aufbau [11]; Mastektomie mit Aufbau [12]</t>
  </si>
  <si>
    <t>[KL_500] EUSOMA / DKG / SBCDB Fall? (für Selektion/Export) = True
[OP_1159] G01: Axilladissektion (ALND) = Durchgeführt</t>
  </si>
  <si>
    <t>[OP_1429] M13: Neoadjuvante Chemotherapie durchgeführt</t>
  </si>
  <si>
    <t>[KL_500] EUSOMA / DKG / SBCDB Fall? (für Selektion/Export) = True
[OP_1180] I01: Hauptdiagnose = in situ</t>
  </si>
  <si>
    <t>AA_Output:FilterSetting_ID=9202</t>
  </si>
  <si>
    <t>AA_Output:FilterSetting_ID=9203</t>
  </si>
  <si>
    <t>[KL_500] EUSOMA / DKG / SBCDB Fall? (für Selektion/Export) = True
[OP_2839] Zeitdifferenz D10A und D10I (13b) (berechnet) &lt; 6
[KL_2843] Abklärung Extern = Leereintrag; False</t>
  </si>
  <si>
    <t>AA_Output:FilterSetting_ID=9204</t>
  </si>
  <si>
    <t>[KL_500] EUSOMA / DKG / SBCDB Fall? (für Selektion/Export) = True
[KL_2843] Abklärung Extern = True
[OP_381] Zeitdifferenz Eintrittsdatum und THX (16a_neu) (berechnet) = 0 - 20
OR (br)
[KL_500] EUSOMA / DKG / SBCDB Fall? (für Selektion/Export) = True
[KL_2843] Abklärung Extern = Leereintrag; False
[OP_4611] Zeitdifferenz Datum Biopsie und THX (11_neu) (berechnet) = 0 - 20</t>
  </si>
  <si>
    <t>AA_Output:FilterSetting_ID=9205</t>
  </si>
  <si>
    <t>AA_Output:FilterSetting_ID=9206</t>
  </si>
  <si>
    <t>[KL_500] EUSOMA / DKG / SBCDB Fall? (für Selektion/Export) = True
[OP_1084] N00: Patientin operiert = ja
[OP_1096] Plastische Operation bei onkologischer Primär-Operation = Nein (Keine Rekonstruktion) [0]; Leereintrag
[OP_3338] F200 Re-Operation wegen Komplikation = Nachblutung [1]; Infekt [2]; Wundheilungsstörung/Nekrose [5]; andere Komplikation [8]</t>
  </si>
  <si>
    <t>[KL_500] EUSOMA / DKG / SBCDB Fall? (für Selektion/Export) = True
[OP_1084] N00: Patientin operiert = ja
[OP_1096] Plastische Operation bei onkologischer Primär-Operation = Nein (Keine Rekonstruktion) [0]; Leereintrag; andere onkoplastische Massnahme [2]; Sofortrekonstruktion [3]
[OP_3338] F200 Re-Operation wegen Komplikation = Nachblutung [1]; Infekt [2]; Wundheilungsstörung/Nekrose [5]; andere Komplikation [8]</t>
  </si>
  <si>
    <t>[KL_500] EUSOMA / DKG / SBCDB Fall? (für Selektion/Export) = True
[OP_1084] N00: Patientin operiert = ja [1]
[OP_1180] I01: Hauptdiagnose = invasives Karzinom [4]</t>
  </si>
  <si>
    <t>Datum der primären Brustoperation</t>
  </si>
  <si>
    <t>AA_Output:FilterSetting_ID=915;Field=Anzahl;Code=1</t>
  </si>
  <si>
    <t>[KL_500] EUSOMA / DKG / SBCDB Fall? (für Selektion/Export) = True
[OP_1180] I01: Hauptdiagnose = in situ
[OP_1147] P01: Sentinelnodektomie = Erfolgreich durchgeführt
OR (br)
[KL_500] EUSOMA / DKG / SBCDB Fall? (für Selektion/Export) = True
[OP_1180] I01: Hauptdiagnose = in situ
[OP_1159] G01: Axilladissektion (ALND) = Durchgeführt</t>
  </si>
  <si>
    <t>[KL_500] EUSOMA / DKG / SBCDB Fall? (für Selektion/Export) = True
[OP_1147] P01: Sentinelnodektomie = Erfolgreich durchgeführt
[OP_1180] I01: Hauptdiagnose = invasives Karzinom [4]
[OP_1429] M13: Neoadjuvante Chemotherapie durchgeführt = Nein
[OP_1159] G01: Axilladissektion (ALND) = Nicht durchgeführt
[OP_1072] D20: cN = 0</t>
  </si>
  <si>
    <t xml:space="preserve">[KL_500] EUSOMA / DKG / SBCDB Fall? (für Selektion/Export) = True
[OP_1147] P01: Sentinelnodektomie = Erfolgreich durchgeführt
[OP_1084] N00: Patientin operiert = ja
[OP_1180] I01: Hauptdiagnose = Invasives Karzinom
[OP_1075] D21: Fernmetastasen = 0; X
[OP_1429] M13: Neoadjuvante Chemotherapie durchgeführt = Nein
</t>
  </si>
  <si>
    <t>AA_Output:FilterSetting_ID=11020</t>
  </si>
  <si>
    <t>Patientinnen, die zwar im Nenner zählen aber nicht im Zähler, weil 
[7421] Grund für verspätete Information = "patientenbedingt" 
Patientinnen, die nicht im Nenner gezählt werden, weil sie z.B. extern abgeklärt wurden, werden hier nicht gezählt. Wenn hier keine PIDs aufgeführt sind, bedeutet dies, dass in keinem Fall eine Patientin, die sonst für Kennzahl 10 gezählt hätte, bloss durch eigenes Verschulden aus dem Zähler gefallen ist.</t>
  </si>
  <si>
    <t>AA_Output:FilterSetting_ID=11215;Field=Anzahl</t>
  </si>
  <si>
    <t>AA_Output:FilterSetting_ID=13781;Field=Anzahl</t>
  </si>
  <si>
    <t>AA_Output:FilterSetting_ID=11214;Field=Anzahl</t>
  </si>
  <si>
    <t>AA_Output:FilterSetting_ID=11216;Field=Anzahl</t>
  </si>
  <si>
    <t>AA_Output:FilterSetting_ID=13806</t>
  </si>
  <si>
    <t>AA_Output:FilterSetting_ID=13807</t>
  </si>
  <si>
    <t>AA_Output:FilterSetting_ID=13808</t>
  </si>
  <si>
    <t>AA_Output:FilterSetting_ID=13809</t>
  </si>
  <si>
    <t>AA_Output:FilterSetting_ID=13810</t>
  </si>
  <si>
    <t>AA_Output:FilterSetting_ID=13811</t>
  </si>
  <si>
    <t>16a Tis</t>
  </si>
  <si>
    <t>16a T1</t>
  </si>
  <si>
    <t>16a T2</t>
  </si>
  <si>
    <t>16a T3</t>
  </si>
  <si>
    <t>16a T4</t>
  </si>
  <si>
    <t>16a TX</t>
  </si>
  <si>
    <t>16a T0</t>
  </si>
  <si>
    <t>AA_Output:FilterSetting_ID=13797</t>
  </si>
  <si>
    <t>AA_Output:FilterSetting_ID=13798</t>
  </si>
  <si>
    <t>AA_Output:FilterSetting_ID=13799</t>
  </si>
  <si>
    <t>AA_Output:FilterSetting_ID=13796</t>
  </si>
  <si>
    <t>AA_Output:FilterSetting_ID=13800</t>
  </si>
  <si>
    <t>AA_Output:FilterSetting_ID=13801</t>
  </si>
  <si>
    <t>AA_Output:FilterSetting_ID=13802</t>
  </si>
  <si>
    <t>AA_Output:FilterSetting_ID=13805</t>
  </si>
  <si>
    <t>AA_Output:FilterSetting_ID=13803</t>
  </si>
  <si>
    <t>AA_Output:FilterSetting_ID=13804</t>
  </si>
  <si>
    <t>15 - invasive ohne DCIS</t>
  </si>
  <si>
    <t>15 - R0</t>
  </si>
  <si>
    <t>15 - R1</t>
  </si>
  <si>
    <t>16b - Mastektomien</t>
  </si>
  <si>
    <t>18 - SLN-Prozeduren</t>
  </si>
  <si>
    <t>19 - Anteil DCIS mit LK-Entfernung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</si>
</sst>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3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b/>
      <sz val="10"/>
      <color theme="1"/>
      <name val="Arial"/>
      <family val="2"/>
    </font>
    <font>
      <sz val="10"/>
      <color rgb="FFFF0000"/>
      <name val="Arial"/>
      <family val="2"/>
    </font>
    <font>
      <u/>
      <sz val="11"/>
      <color theme="10"/>
      <name val="Calibri"/>
      <family val="2"/>
      <scheme val="minor"/>
    </font>
    <font>
      <u/>
      <sz val="11"/>
      <color theme="11"/>
      <name val="Calibri"/>
      <family val="2"/>
      <scheme val="minor"/>
    </font>
    <font>
      <sz val="10"/>
      <name val="Arial"/>
      <family val="2"/>
    </font>
    <font>
      <sz val="8"/>
      <name val="Calibri"/>
      <family val="2"/>
      <scheme val="minor"/>
    </font>
    <font>
      <u/>
      <sz val="11"/>
      <color theme="10"/>
      <name val="Calibri"/>
      <family val="2"/>
    </font>
    <font>
      <u/>
      <sz val="10"/>
      <color theme="10"/>
      <name val="Arial"/>
      <family val="2"/>
    </font>
    <font>
      <strike/>
      <sz val="10"/>
      <color theme="1"/>
      <name val="Arial"/>
      <family val="2"/>
    </font>
    <font>
      <b/>
      <sz val="12"/>
      <color theme="1"/>
      <name val="Arial"/>
      <family val="2"/>
    </font>
    <font>
      <b/>
      <sz val="11"/>
      <color theme="1"/>
      <name val="Calibri"/>
      <family val="2"/>
      <scheme val="minor"/>
    </font>
    <font>
      <sz val="10"/>
      <color indexed="8"/>
      <name val="Arial"/>
      <family val="2"/>
    </font>
    <font>
      <b/>
      <sz val="11"/>
      <color indexed="8"/>
      <name val="Calibri"/>
      <family val="2"/>
    </font>
    <font>
      <sz val="10"/>
      <color rgb="FF00B0F0"/>
      <name val="Arial"/>
      <family val="2"/>
    </font>
    <font>
      <sz val="11"/>
      <color theme="0" tint="-0.34998626667073579"/>
      <name val="Calibri"/>
      <family val="2"/>
      <scheme val="minor"/>
    </font>
    <font>
      <sz val="11"/>
      <color theme="1"/>
      <name val="Arial"/>
      <family val="2"/>
    </font>
    <font>
      <i/>
      <sz val="11"/>
      <color theme="1"/>
      <name val="Calibri"/>
      <family val="2"/>
      <scheme val="minor"/>
    </font>
    <font>
      <b/>
      <vertAlign val="superscript"/>
      <sz val="11"/>
      <color theme="1"/>
      <name val="Calibri"/>
      <family val="2"/>
      <scheme val="minor"/>
    </font>
    <font>
      <b/>
      <sz val="10"/>
      <name val="Arial"/>
      <family val="2"/>
    </font>
    <font>
      <sz val="10"/>
      <color rgb="FFFF0000"/>
      <name val="Bahnschrift"/>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0" tint="-0.14999847407452621"/>
        <bgColor theme="4" tint="0.79998168889431442"/>
      </patternFill>
    </fill>
    <fill>
      <patternFill patternType="solid">
        <fgColor theme="0"/>
        <bgColor indexed="64"/>
      </patternFill>
    </fill>
    <fill>
      <patternFill patternType="solid">
        <fgColor theme="4" tint="0.59999389629810485"/>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top style="medium">
        <color auto="1"/>
      </top>
      <bottom/>
      <diagonal/>
    </border>
    <border>
      <left/>
      <right style="thin">
        <color auto="1"/>
      </right>
      <top style="medium">
        <color auto="1"/>
      </top>
      <bottom/>
      <diagonal/>
    </border>
    <border>
      <left style="thin">
        <color auto="1"/>
      </left>
      <right style="thin">
        <color auto="1"/>
      </right>
      <top/>
      <bottom style="medium">
        <color auto="1"/>
      </bottom>
      <diagonal/>
    </border>
    <border>
      <left style="medium">
        <color auto="1"/>
      </left>
      <right/>
      <top style="thin">
        <color auto="1"/>
      </top>
      <bottom style="medium">
        <color auto="1"/>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style="thin">
        <color auto="1"/>
      </left>
      <right/>
      <top/>
      <bottom style="medium">
        <color auto="1"/>
      </bottom>
      <diagonal/>
    </border>
    <border>
      <left style="medium">
        <color auto="1"/>
      </left>
      <right/>
      <top style="medium">
        <color auto="1"/>
      </top>
      <bottom style="thin">
        <color indexed="64"/>
      </bottom>
      <diagonal/>
    </border>
    <border>
      <left style="medium">
        <color auto="1"/>
      </left>
      <right/>
      <top/>
      <bottom style="thin">
        <color indexed="64"/>
      </bottom>
      <diagonal/>
    </border>
    <border>
      <left style="medium">
        <color indexed="64"/>
      </left>
      <right style="thin">
        <color auto="1"/>
      </right>
      <top style="medium">
        <color indexed="64"/>
      </top>
      <bottom style="medium">
        <color auto="1"/>
      </bottom>
      <diagonal/>
    </border>
    <border>
      <left style="thin">
        <color auto="1"/>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right style="thin">
        <color theme="1" tint="0.499984740745262"/>
      </right>
      <top/>
      <bottom/>
      <diagonal/>
    </border>
    <border>
      <left style="medium">
        <color theme="1" tint="0.499984740745262"/>
      </left>
      <right style="thin">
        <color theme="1" tint="0.499984740745262"/>
      </right>
      <top/>
      <bottom/>
      <diagonal/>
    </border>
    <border>
      <left style="thin">
        <color theme="1" tint="0.499984740745262"/>
      </left>
      <right style="thin">
        <color theme="1" tint="0.499984740745262"/>
      </right>
      <top/>
      <bottom/>
      <diagonal/>
    </border>
    <border>
      <left style="thin">
        <color theme="1" tint="0.499984740745262"/>
      </left>
      <right style="medium">
        <color theme="1" tint="0.499984740745262"/>
      </right>
      <top/>
      <bottom/>
      <diagonal/>
    </border>
    <border>
      <left style="medium">
        <color theme="1" tint="0.499984740745262"/>
      </left>
      <right style="thin">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thin">
        <color theme="1" tint="0.499984740745262"/>
      </left>
      <right style="medium">
        <color theme="1" tint="0.499984740745262"/>
      </right>
      <top/>
      <bottom style="medium">
        <color theme="1" tint="0.499984740745262"/>
      </bottom>
      <diagonal/>
    </border>
    <border>
      <left style="medium">
        <color theme="1" tint="0.499984740745262"/>
      </left>
      <right style="thin">
        <color theme="1" tint="0.499984740745262"/>
      </right>
      <top/>
      <bottom style="thin">
        <color theme="1" tint="0.499984740745262"/>
      </bottom>
      <diagonal/>
    </border>
  </borders>
  <cellStyleXfs count="115">
    <xf numFmtId="0" fontId="0" fillId="0" borderId="0"/>
    <xf numFmtId="9" fontId="8"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6" fillId="0" borderId="0" applyNumberFormat="0" applyFill="0" applyBorder="0" applyAlignment="0" applyProtection="0">
      <alignment vertical="top"/>
      <protection locked="0"/>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1" fillId="0" borderId="0"/>
  </cellStyleXfs>
  <cellXfs count="558">
    <xf numFmtId="0" fontId="0" fillId="0" borderId="0" xfId="0"/>
    <xf numFmtId="0" fontId="9" fillId="0" borderId="0" xfId="0" applyFont="1" applyAlignment="1">
      <alignment horizontal="center"/>
    </xf>
    <xf numFmtId="0" fontId="9" fillId="0" borderId="0" xfId="0" applyFont="1" applyAlignment="1">
      <alignment horizontal="center" vertical="top"/>
    </xf>
    <xf numFmtId="0" fontId="9" fillId="0" borderId="0" xfId="0" applyFont="1"/>
    <xf numFmtId="0" fontId="9" fillId="0" borderId="0" xfId="0" applyFont="1" applyAlignment="1">
      <alignment horizontal="left"/>
    </xf>
    <xf numFmtId="0" fontId="9" fillId="0" borderId="0" xfId="0" applyFont="1" applyAlignment="1">
      <alignment horizontal="right"/>
    </xf>
    <xf numFmtId="0" fontId="7" fillId="0" borderId="0" xfId="0" applyFont="1" applyAlignment="1">
      <alignment horizontal="right"/>
    </xf>
    <xf numFmtId="0" fontId="9" fillId="2" borderId="17" xfId="0" applyFont="1" applyFill="1" applyBorder="1" applyAlignment="1">
      <alignment horizontal="left" vertical="top" wrapText="1"/>
    </xf>
    <xf numFmtId="0" fontId="9" fillId="2" borderId="15" xfId="0" applyFont="1" applyFill="1" applyBorder="1" applyAlignment="1">
      <alignment horizontal="left" vertical="top" wrapText="1"/>
    </xf>
    <xf numFmtId="0" fontId="9" fillId="2" borderId="16"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4" xfId="0" applyFont="1" applyFill="1" applyBorder="1" applyAlignment="1">
      <alignment horizontal="left" vertical="top" wrapText="1"/>
    </xf>
    <xf numFmtId="0" fontId="7" fillId="0" borderId="24" xfId="0" applyFont="1" applyBorder="1" applyAlignment="1">
      <alignment horizontal="center"/>
    </xf>
    <xf numFmtId="0" fontId="9" fillId="2" borderId="22" xfId="0" applyFont="1" applyFill="1" applyBorder="1" applyAlignment="1">
      <alignment horizontal="left" vertical="top" wrapText="1"/>
    </xf>
    <xf numFmtId="0" fontId="9" fillId="2" borderId="24" xfId="0" applyFont="1" applyFill="1" applyBorder="1" applyAlignment="1">
      <alignment horizontal="left" vertical="top" wrapText="1"/>
    </xf>
    <xf numFmtId="0" fontId="9" fillId="2" borderId="23" xfId="0" applyFont="1" applyFill="1" applyBorder="1" applyAlignment="1">
      <alignment horizontal="left" vertical="top" wrapText="1"/>
    </xf>
    <xf numFmtId="0" fontId="9" fillId="2" borderId="26" xfId="0" applyFont="1" applyFill="1" applyBorder="1" applyAlignment="1">
      <alignment horizontal="left" vertical="top" wrapText="1"/>
    </xf>
    <xf numFmtId="0" fontId="9" fillId="0" borderId="23" xfId="0" applyFont="1" applyBorder="1" applyAlignment="1">
      <alignment vertical="top" wrapText="1"/>
    </xf>
    <xf numFmtId="0" fontId="9" fillId="2" borderId="12"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0" borderId="25" xfId="0" applyFont="1" applyBorder="1" applyAlignment="1">
      <alignment horizontal="center" vertical="top"/>
    </xf>
    <xf numFmtId="0" fontId="18" fillId="0" borderId="26" xfId="0" applyFont="1" applyBorder="1" applyAlignment="1">
      <alignment horizontal="left" vertical="top" wrapText="1"/>
    </xf>
    <xf numFmtId="9" fontId="9" fillId="0" borderId="24" xfId="0" applyNumberFormat="1" applyFont="1" applyBorder="1" applyAlignment="1">
      <alignment horizontal="center" vertical="top" wrapText="1"/>
    </xf>
    <xf numFmtId="0" fontId="9" fillId="0" borderId="20" xfId="0" applyFont="1" applyBorder="1" applyAlignment="1">
      <alignment vertical="top" wrapText="1"/>
    </xf>
    <xf numFmtId="0" fontId="10" fillId="3" borderId="3" xfId="0" applyFont="1" applyFill="1" applyBorder="1" applyAlignment="1">
      <alignment horizontal="right"/>
    </xf>
    <xf numFmtId="0" fontId="10" fillId="3" borderId="3" xfId="0" applyFont="1" applyFill="1" applyBorder="1"/>
    <xf numFmtId="0" fontId="11" fillId="4" borderId="12" xfId="0" applyFont="1" applyFill="1" applyBorder="1" applyAlignment="1">
      <alignment horizontal="left" vertical="top"/>
    </xf>
    <xf numFmtId="0" fontId="11" fillId="4" borderId="1" xfId="0" applyFont="1" applyFill="1" applyBorder="1" applyAlignment="1">
      <alignment horizontal="left" vertical="top"/>
    </xf>
    <xf numFmtId="0" fontId="11" fillId="4" borderId="22" xfId="0" applyFont="1" applyFill="1" applyBorder="1" applyAlignment="1">
      <alignment horizontal="left" vertical="top"/>
    </xf>
    <xf numFmtId="0" fontId="11" fillId="4" borderId="35" xfId="0" applyFont="1" applyFill="1" applyBorder="1" applyAlignment="1">
      <alignment horizontal="left" vertical="top"/>
    </xf>
    <xf numFmtId="0" fontId="9" fillId="2" borderId="1" xfId="0" applyFont="1" applyFill="1" applyBorder="1" applyAlignment="1">
      <alignment vertical="top"/>
    </xf>
    <xf numFmtId="1" fontId="9" fillId="2" borderId="17" xfId="1" applyNumberFormat="1" applyFont="1" applyFill="1" applyBorder="1" applyAlignment="1" applyProtection="1">
      <alignment horizontal="center" vertical="top"/>
    </xf>
    <xf numFmtId="0" fontId="9" fillId="5" borderId="17" xfId="0" applyFont="1" applyFill="1" applyBorder="1" applyAlignment="1" applyProtection="1">
      <alignment horizontal="right" vertical="top"/>
      <protection locked="0"/>
    </xf>
    <xf numFmtId="0" fontId="9" fillId="5" borderId="1" xfId="0" applyFont="1" applyFill="1" applyBorder="1" applyAlignment="1" applyProtection="1">
      <alignment horizontal="right" vertical="top"/>
      <protection locked="0"/>
    </xf>
    <xf numFmtId="0" fontId="9" fillId="3" borderId="22" xfId="1" applyNumberFormat="1" applyFont="1" applyFill="1" applyBorder="1" applyAlignment="1" applyProtection="1">
      <alignment horizontal="right" vertical="top"/>
    </xf>
    <xf numFmtId="0" fontId="9" fillId="5" borderId="12" xfId="0" applyFont="1" applyFill="1" applyBorder="1" applyAlignment="1" applyProtection="1">
      <alignment horizontal="right" vertical="top"/>
      <protection locked="0"/>
    </xf>
    <xf numFmtId="0" fontId="9" fillId="5" borderId="32" xfId="0" applyFont="1" applyFill="1" applyBorder="1" applyAlignment="1" applyProtection="1">
      <alignment horizontal="right" vertical="top"/>
      <protection locked="0"/>
    </xf>
    <xf numFmtId="1" fontId="9" fillId="2" borderId="15" xfId="1" applyNumberFormat="1" applyFont="1" applyFill="1" applyBorder="1" applyAlignment="1" applyProtection="1">
      <alignment horizontal="center" vertical="top"/>
    </xf>
    <xf numFmtId="1" fontId="9" fillId="2" borderId="27" xfId="1" applyNumberFormat="1" applyFont="1" applyFill="1" applyBorder="1" applyAlignment="1" applyProtection="1">
      <alignment horizontal="center" vertical="top"/>
    </xf>
    <xf numFmtId="1" fontId="9" fillId="2" borderId="10" xfId="1" applyNumberFormat="1" applyFont="1" applyFill="1" applyBorder="1" applyAlignment="1" applyProtection="1">
      <alignment horizontal="center" vertical="top"/>
    </xf>
    <xf numFmtId="1" fontId="9" fillId="2" borderId="24" xfId="1" applyNumberFormat="1" applyFont="1" applyFill="1" applyBorder="1" applyAlignment="1" applyProtection="1">
      <alignment horizontal="center" vertical="top"/>
    </xf>
    <xf numFmtId="9" fontId="14" fillId="3" borderId="32" xfId="1" applyFont="1" applyFill="1" applyBorder="1" applyAlignment="1" applyProtection="1">
      <alignment horizontal="right" vertical="top"/>
    </xf>
    <xf numFmtId="1" fontId="9" fillId="2" borderId="5" xfId="1" applyNumberFormat="1" applyFont="1" applyFill="1" applyBorder="1" applyAlignment="1" applyProtection="1">
      <alignment horizontal="center" vertical="top"/>
    </xf>
    <xf numFmtId="9" fontId="11" fillId="4" borderId="12" xfId="1" applyFont="1" applyFill="1" applyBorder="1" applyAlignment="1" applyProtection="1">
      <alignment horizontal="left" vertical="top"/>
    </xf>
    <xf numFmtId="9" fontId="14" fillId="3" borderId="22" xfId="1" applyFont="1" applyFill="1" applyBorder="1" applyAlignment="1" applyProtection="1">
      <alignment horizontal="right" vertical="top"/>
    </xf>
    <xf numFmtId="9" fontId="11" fillId="4" borderId="22" xfId="1" applyFont="1" applyFill="1" applyBorder="1" applyAlignment="1" applyProtection="1">
      <alignment horizontal="left" vertical="top"/>
    </xf>
    <xf numFmtId="1" fontId="9" fillId="2" borderId="3" xfId="1" applyNumberFormat="1" applyFont="1" applyFill="1" applyBorder="1" applyAlignment="1" applyProtection="1">
      <alignment horizontal="center" vertical="top"/>
    </xf>
    <xf numFmtId="0" fontId="9" fillId="2" borderId="32" xfId="0" applyFont="1" applyFill="1" applyBorder="1" applyAlignment="1">
      <alignment horizontal="left" vertical="top" wrapText="1"/>
    </xf>
    <xf numFmtId="0" fontId="9" fillId="2" borderId="32" xfId="0" applyFont="1" applyFill="1" applyBorder="1" applyAlignment="1">
      <alignment vertical="top"/>
    </xf>
    <xf numFmtId="0" fontId="9" fillId="2" borderId="35" xfId="0" applyFont="1" applyFill="1" applyBorder="1" applyAlignment="1">
      <alignment horizontal="left" vertical="top" wrapText="1"/>
    </xf>
    <xf numFmtId="0" fontId="9" fillId="2" borderId="11" xfId="0" applyFont="1" applyFill="1" applyBorder="1" applyAlignment="1">
      <alignment horizontal="left" vertical="top" wrapText="1"/>
    </xf>
    <xf numFmtId="0" fontId="11" fillId="4" borderId="12" xfId="0" applyFont="1" applyFill="1" applyBorder="1" applyAlignment="1" applyProtection="1">
      <alignment horizontal="left" vertical="top"/>
      <protection locked="0"/>
    </xf>
    <xf numFmtId="0" fontId="11" fillId="4" borderId="1" xfId="0" applyFont="1" applyFill="1" applyBorder="1" applyAlignment="1" applyProtection="1">
      <alignment horizontal="left" vertical="top"/>
      <protection locked="0"/>
    </xf>
    <xf numFmtId="0" fontId="11" fillId="4" borderId="22" xfId="0" applyFont="1" applyFill="1" applyBorder="1" applyAlignment="1" applyProtection="1">
      <alignment horizontal="left" vertical="top"/>
      <protection locked="0"/>
    </xf>
    <xf numFmtId="0" fontId="11" fillId="4" borderId="35" xfId="0" applyFont="1" applyFill="1" applyBorder="1" applyAlignment="1" applyProtection="1">
      <alignment horizontal="left" vertical="top"/>
      <protection locked="0"/>
    </xf>
    <xf numFmtId="9" fontId="11" fillId="4" borderId="12" xfId="1" applyFont="1" applyFill="1" applyBorder="1" applyAlignment="1" applyProtection="1">
      <alignment horizontal="left" vertical="top"/>
      <protection locked="0"/>
    </xf>
    <xf numFmtId="9" fontId="11" fillId="4" borderId="22" xfId="1" applyFont="1" applyFill="1" applyBorder="1" applyAlignment="1" applyProtection="1">
      <alignment horizontal="left" vertical="top"/>
      <protection locked="0"/>
    </xf>
    <xf numFmtId="0" fontId="9" fillId="7" borderId="1" xfId="0" applyFont="1" applyFill="1" applyBorder="1" applyAlignment="1" applyProtection="1">
      <alignment horizontal="right" vertical="top"/>
      <protection locked="0"/>
    </xf>
    <xf numFmtId="0" fontId="7" fillId="6" borderId="5" xfId="0" applyFont="1" applyFill="1" applyBorder="1" applyAlignment="1">
      <alignment horizontal="center" vertical="top" wrapText="1"/>
    </xf>
    <xf numFmtId="0" fontId="9" fillId="6" borderId="23" xfId="0" applyFont="1" applyFill="1" applyBorder="1" applyAlignment="1">
      <alignment vertical="top" wrapText="1"/>
    </xf>
    <xf numFmtId="0" fontId="9" fillId="6" borderId="9" xfId="0" applyFont="1" applyFill="1" applyBorder="1" applyAlignment="1">
      <alignment horizontal="center"/>
    </xf>
    <xf numFmtId="0" fontId="7" fillId="6" borderId="20" xfId="0" applyFont="1" applyFill="1" applyBorder="1" applyAlignment="1">
      <alignment horizontal="center"/>
    </xf>
    <xf numFmtId="0" fontId="7" fillId="6" borderId="15" xfId="0" applyFont="1" applyFill="1" applyBorder="1" applyAlignment="1">
      <alignment horizontal="center"/>
    </xf>
    <xf numFmtId="9" fontId="9" fillId="6" borderId="24" xfId="0" applyNumberFormat="1" applyFont="1" applyFill="1" applyBorder="1" applyAlignment="1">
      <alignment horizontal="center" vertical="top" wrapText="1"/>
    </xf>
    <xf numFmtId="0" fontId="7" fillId="6" borderId="3" xfId="0" applyFont="1" applyFill="1" applyBorder="1" applyAlignment="1">
      <alignment horizontal="center" vertical="top" wrapText="1"/>
    </xf>
    <xf numFmtId="0" fontId="7" fillId="6" borderId="4" xfId="0" applyFont="1" applyFill="1" applyBorder="1" applyAlignment="1">
      <alignment horizontal="left" vertical="top" wrapText="1" indent="1"/>
    </xf>
    <xf numFmtId="164" fontId="10" fillId="0" borderId="22" xfId="0" applyNumberFormat="1" applyFont="1" applyBorder="1" applyAlignment="1">
      <alignment horizontal="center" vertical="center"/>
    </xf>
    <xf numFmtId="0" fontId="10" fillId="0" borderId="22" xfId="0" applyFont="1" applyBorder="1" applyAlignment="1">
      <alignment horizontal="center" vertical="center"/>
    </xf>
    <xf numFmtId="9" fontId="9" fillId="0" borderId="5" xfId="0" applyNumberFormat="1" applyFont="1" applyBorder="1" applyAlignment="1">
      <alignment horizontal="center" vertical="top" wrapText="1"/>
    </xf>
    <xf numFmtId="1" fontId="9" fillId="2" borderId="6" xfId="1" applyNumberFormat="1" applyFont="1" applyFill="1" applyBorder="1" applyAlignment="1" applyProtection="1">
      <alignment horizontal="center" vertical="top"/>
    </xf>
    <xf numFmtId="0" fontId="11" fillId="4" borderId="11" xfId="0" applyFont="1" applyFill="1" applyBorder="1" applyAlignment="1">
      <alignment horizontal="left" vertical="top"/>
    </xf>
    <xf numFmtId="0" fontId="11" fillId="4" borderId="11" xfId="0" applyFont="1" applyFill="1" applyBorder="1" applyAlignment="1" applyProtection="1">
      <alignment horizontal="left" vertical="top"/>
      <protection locked="0"/>
    </xf>
    <xf numFmtId="0" fontId="9" fillId="6" borderId="9" xfId="0" applyFont="1" applyFill="1" applyBorder="1" applyAlignment="1">
      <alignment horizontal="center" vertical="top"/>
    </xf>
    <xf numFmtId="0" fontId="9" fillId="6" borderId="9" xfId="0" applyFont="1" applyFill="1" applyBorder="1" applyAlignment="1">
      <alignment horizontal="left"/>
    </xf>
    <xf numFmtId="0" fontId="19" fillId="6" borderId="9" xfId="0" applyFont="1" applyFill="1" applyBorder="1" applyAlignment="1">
      <alignment horizontal="left"/>
    </xf>
    <xf numFmtId="0" fontId="9" fillId="6" borderId="9" xfId="0" applyFont="1" applyFill="1" applyBorder="1" applyAlignment="1">
      <alignment horizontal="right"/>
    </xf>
    <xf numFmtId="0" fontId="7" fillId="6" borderId="9" xfId="0" applyFont="1" applyFill="1" applyBorder="1" applyAlignment="1">
      <alignment horizontal="right"/>
    </xf>
    <xf numFmtId="0" fontId="5" fillId="0" borderId="0" xfId="0" applyFont="1" applyAlignment="1">
      <alignment horizontal="right"/>
    </xf>
    <xf numFmtId="0" fontId="9" fillId="6" borderId="36" xfId="0" applyFont="1" applyFill="1" applyBorder="1" applyAlignment="1">
      <alignment horizontal="center" vertical="top"/>
    </xf>
    <xf numFmtId="0" fontId="9" fillId="0" borderId="0" xfId="0" applyFont="1" applyAlignment="1">
      <alignment horizontal="left" vertical="top"/>
    </xf>
    <xf numFmtId="0" fontId="7" fillId="0" borderId="0" xfId="0" applyFont="1" applyAlignment="1">
      <alignment horizontal="center" vertical="top"/>
    </xf>
    <xf numFmtId="0" fontId="9" fillId="0" borderId="0" xfId="0" applyFont="1" applyAlignment="1">
      <alignment horizontal="left" vertical="top" wrapText="1"/>
    </xf>
    <xf numFmtId="0" fontId="9" fillId="0" borderId="0" xfId="0" applyFont="1" applyAlignment="1" applyProtection="1">
      <alignment horizontal="right" vertical="top"/>
      <protection locked="0"/>
    </xf>
    <xf numFmtId="1" fontId="9" fillId="0" borderId="0" xfId="0" applyNumberFormat="1" applyFont="1" applyAlignment="1">
      <alignment vertical="top"/>
    </xf>
    <xf numFmtId="9" fontId="9" fillId="0" borderId="0" xfId="1" applyFont="1" applyFill="1" applyBorder="1" applyAlignment="1" applyProtection="1">
      <alignment horizontal="right" vertical="top"/>
    </xf>
    <xf numFmtId="1" fontId="9" fillId="0" borderId="0" xfId="1" applyNumberFormat="1" applyFont="1" applyFill="1" applyBorder="1" applyAlignment="1" applyProtection="1">
      <alignment horizontal="center" vertical="top"/>
    </xf>
    <xf numFmtId="0" fontId="11" fillId="0" borderId="0" xfId="0" applyFont="1" applyAlignment="1">
      <alignment horizontal="left" vertical="top"/>
    </xf>
    <xf numFmtId="0" fontId="11" fillId="0" borderId="0" xfId="0" applyFont="1" applyAlignment="1" applyProtection="1">
      <alignment horizontal="left" vertical="top"/>
      <protection locked="0"/>
    </xf>
    <xf numFmtId="0" fontId="9" fillId="0" borderId="9" xfId="0" applyFont="1" applyBorder="1" applyAlignment="1">
      <alignment horizontal="left"/>
    </xf>
    <xf numFmtId="0" fontId="9" fillId="0" borderId="9" xfId="0" applyFont="1" applyBorder="1" applyAlignment="1">
      <alignment horizontal="right"/>
    </xf>
    <xf numFmtId="49" fontId="10" fillId="5" borderId="1" xfId="0" applyNumberFormat="1" applyFont="1" applyFill="1" applyBorder="1" applyAlignment="1" applyProtection="1">
      <alignment horizontal="left"/>
      <protection locked="0"/>
    </xf>
    <xf numFmtId="49" fontId="10" fillId="5" borderId="1" xfId="0" applyNumberFormat="1" applyFont="1" applyFill="1" applyBorder="1" applyAlignment="1" applyProtection="1">
      <alignment horizontal="right"/>
      <protection locked="0"/>
    </xf>
    <xf numFmtId="1" fontId="9" fillId="2" borderId="9" xfId="1" applyNumberFormat="1" applyFont="1" applyFill="1" applyBorder="1" applyAlignment="1" applyProtection="1">
      <alignment horizontal="center" vertical="top"/>
    </xf>
    <xf numFmtId="0" fontId="11" fillId="4" borderId="32" xfId="0" applyFont="1" applyFill="1" applyBorder="1" applyAlignment="1">
      <alignment horizontal="left" vertical="top"/>
    </xf>
    <xf numFmtId="0" fontId="7" fillId="6" borderId="0" xfId="0" applyFont="1" applyFill="1" applyAlignment="1">
      <alignment horizontal="center" vertical="top" wrapText="1"/>
    </xf>
    <xf numFmtId="9" fontId="14" fillId="3" borderId="28" xfId="1" applyFont="1" applyFill="1" applyBorder="1" applyAlignment="1" applyProtection="1">
      <alignment horizontal="right" vertical="top"/>
    </xf>
    <xf numFmtId="0" fontId="9" fillId="2" borderId="10" xfId="0" applyFont="1" applyFill="1" applyBorder="1" applyAlignment="1">
      <alignment horizontal="left" vertical="top" wrapText="1"/>
    </xf>
    <xf numFmtId="9" fontId="9" fillId="3" borderId="12" xfId="1" applyFont="1" applyFill="1" applyBorder="1" applyAlignment="1" applyProtection="1">
      <alignment horizontal="right" vertical="top" wrapText="1"/>
    </xf>
    <xf numFmtId="0" fontId="3" fillId="6" borderId="21" xfId="0" applyFont="1" applyFill="1" applyBorder="1" applyAlignment="1">
      <alignment horizontal="left" vertical="top" wrapText="1"/>
    </xf>
    <xf numFmtId="0" fontId="14" fillId="0" borderId="23" xfId="0" applyFont="1" applyBorder="1" applyAlignment="1">
      <alignment horizontal="left" vertical="top" wrapText="1"/>
    </xf>
    <xf numFmtId="0" fontId="10" fillId="3" borderId="2" xfId="0" applyFont="1" applyFill="1" applyBorder="1" applyAlignment="1">
      <alignment vertical="center"/>
    </xf>
    <xf numFmtId="0" fontId="0" fillId="3" borderId="3" xfId="0" applyFill="1" applyBorder="1"/>
    <xf numFmtId="0" fontId="0" fillId="3" borderId="4" xfId="0" applyFill="1" applyBorder="1"/>
    <xf numFmtId="0" fontId="17" fillId="3" borderId="1" xfId="82" applyFont="1" applyFill="1" applyBorder="1" applyAlignment="1" applyProtection="1">
      <alignment horizontal="center" vertical="center"/>
    </xf>
    <xf numFmtId="0" fontId="2" fillId="0" borderId="4" xfId="0" applyFont="1" applyBorder="1" applyAlignment="1" applyProtection="1">
      <alignment vertical="center"/>
      <protection locked="0"/>
    </xf>
    <xf numFmtId="0" fontId="2" fillId="0" borderId="1" xfId="0" applyFont="1" applyBorder="1" applyAlignment="1" applyProtection="1">
      <alignment vertical="center" wrapText="1"/>
      <protection locked="0"/>
    </xf>
    <xf numFmtId="14" fontId="2" fillId="0" borderId="1" xfId="0" applyNumberFormat="1" applyFont="1" applyBorder="1" applyAlignment="1" applyProtection="1">
      <alignment horizontal="center" vertical="center"/>
      <protection locked="0"/>
    </xf>
    <xf numFmtId="164"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14" fillId="0" borderId="15" xfId="0" applyFont="1" applyBorder="1" applyAlignment="1">
      <alignment horizontal="center" vertical="top" wrapText="1"/>
    </xf>
    <xf numFmtId="0" fontId="14" fillId="0" borderId="16" xfId="0" applyFont="1" applyBorder="1" applyAlignment="1">
      <alignment horizontal="left" vertical="top" wrapText="1"/>
    </xf>
    <xf numFmtId="0" fontId="14" fillId="0" borderId="9" xfId="0" applyFont="1" applyBorder="1" applyAlignment="1">
      <alignment horizontal="center" vertical="top" wrapText="1"/>
    </xf>
    <xf numFmtId="0" fontId="14" fillId="0" borderId="10" xfId="0" applyFont="1" applyBorder="1" applyAlignment="1">
      <alignment horizontal="left" vertical="top" wrapText="1"/>
    </xf>
    <xf numFmtId="0" fontId="14" fillId="0" borderId="10" xfId="0" applyFont="1" applyBorder="1" applyAlignment="1">
      <alignment horizontal="left" vertical="top" wrapText="1" indent="2"/>
    </xf>
    <xf numFmtId="0" fontId="14" fillId="0" borderId="3" xfId="0" applyFont="1" applyBorder="1" applyAlignment="1">
      <alignment horizontal="center"/>
    </xf>
    <xf numFmtId="0" fontId="14" fillId="0" borderId="4" xfId="0" applyFont="1" applyBorder="1" applyAlignment="1">
      <alignment horizontal="left" vertical="top" wrapText="1" indent="2"/>
    </xf>
    <xf numFmtId="0" fontId="14" fillId="0" borderId="24" xfId="0" applyFont="1" applyBorder="1" applyAlignment="1">
      <alignment horizontal="center"/>
    </xf>
    <xf numFmtId="0" fontId="14" fillId="0" borderId="23" xfId="0" applyFont="1" applyBorder="1" applyAlignment="1">
      <alignment horizontal="left" vertical="top" wrapText="1" indent="2"/>
    </xf>
    <xf numFmtId="0" fontId="2" fillId="0" borderId="23" xfId="0" applyFont="1" applyBorder="1" applyAlignment="1">
      <alignment vertical="center"/>
    </xf>
    <xf numFmtId="0" fontId="2" fillId="0" borderId="22" xfId="0" applyFont="1" applyBorder="1" applyAlignment="1">
      <alignment vertical="center" wrapText="1"/>
    </xf>
    <xf numFmtId="0" fontId="2" fillId="0" borderId="22" xfId="0" applyFont="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vertical="center" wrapText="1"/>
    </xf>
    <xf numFmtId="14"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14" fillId="0" borderId="24" xfId="0" applyFont="1" applyBorder="1" applyAlignment="1">
      <alignment horizontal="left" vertical="top" wrapText="1"/>
    </xf>
    <xf numFmtId="0" fontId="11" fillId="4" borderId="32" xfId="0" applyFont="1" applyFill="1" applyBorder="1" applyAlignment="1" applyProtection="1">
      <alignment horizontal="left" vertical="top"/>
      <protection locked="0"/>
    </xf>
    <xf numFmtId="0" fontId="1" fillId="0" borderId="14" xfId="0" applyFont="1" applyBorder="1" applyAlignment="1">
      <alignment vertical="top" wrapText="1"/>
    </xf>
    <xf numFmtId="0" fontId="22" fillId="0" borderId="38" xfId="114" applyFont="1" applyBorder="1"/>
    <xf numFmtId="1" fontId="23" fillId="2" borderId="15" xfId="1" applyNumberFormat="1" applyFont="1" applyFill="1" applyBorder="1" applyAlignment="1" applyProtection="1">
      <alignment horizontal="center" vertical="top"/>
    </xf>
    <xf numFmtId="0" fontId="23" fillId="4" borderId="17" xfId="0" applyFont="1" applyFill="1" applyBorder="1" applyAlignment="1">
      <alignment horizontal="left" vertical="top"/>
    </xf>
    <xf numFmtId="0" fontId="23" fillId="4" borderId="17" xfId="0" applyFont="1" applyFill="1" applyBorder="1" applyAlignment="1" applyProtection="1">
      <alignment horizontal="left" vertical="top"/>
      <protection locked="0"/>
    </xf>
    <xf numFmtId="0" fontId="23" fillId="0" borderId="0" xfId="0" applyFont="1"/>
    <xf numFmtId="1" fontId="23" fillId="2" borderId="3" xfId="1" applyNumberFormat="1" applyFont="1" applyFill="1" applyBorder="1" applyAlignment="1" applyProtection="1">
      <alignment horizontal="center" vertical="top"/>
    </xf>
    <xf numFmtId="0" fontId="23" fillId="4" borderId="1" xfId="0" applyFont="1" applyFill="1" applyBorder="1" applyAlignment="1">
      <alignment horizontal="left" vertical="top"/>
    </xf>
    <xf numFmtId="0" fontId="23" fillId="4" borderId="1" xfId="0" applyFont="1" applyFill="1" applyBorder="1" applyAlignment="1" applyProtection="1">
      <alignment horizontal="left" vertical="top"/>
      <protection locked="0"/>
    </xf>
    <xf numFmtId="1" fontId="23" fillId="2" borderId="24" xfId="1" applyNumberFormat="1" applyFont="1" applyFill="1" applyBorder="1" applyAlignment="1" applyProtection="1">
      <alignment horizontal="center" vertical="top"/>
    </xf>
    <xf numFmtId="0" fontId="23" fillId="4" borderId="22" xfId="0" applyFont="1" applyFill="1" applyBorder="1" applyAlignment="1">
      <alignment horizontal="left" vertical="top"/>
    </xf>
    <xf numFmtId="9" fontId="23" fillId="4" borderId="22" xfId="1" applyFont="1" applyFill="1" applyBorder="1" applyAlignment="1" applyProtection="1">
      <alignment horizontal="left" vertical="top"/>
      <protection locked="0"/>
    </xf>
    <xf numFmtId="1" fontId="23" fillId="2" borderId="9" xfId="1" applyNumberFormat="1" applyFont="1" applyFill="1" applyBorder="1" applyAlignment="1" applyProtection="1">
      <alignment horizontal="center" vertical="top"/>
    </xf>
    <xf numFmtId="0" fontId="20" fillId="0" borderId="0" xfId="0" applyFont="1"/>
    <xf numFmtId="0" fontId="9" fillId="0" borderId="13" xfId="0" applyFont="1" applyBorder="1" applyAlignment="1">
      <alignment horizontal="center" vertical="top"/>
    </xf>
    <xf numFmtId="0" fontId="9" fillId="6" borderId="0" xfId="0" applyFont="1" applyFill="1" applyAlignment="1">
      <alignment vertical="top" wrapText="1"/>
    </xf>
    <xf numFmtId="0" fontId="9" fillId="6" borderId="20" xfId="0" applyFont="1" applyFill="1" applyBorder="1" applyAlignment="1">
      <alignment vertical="top" wrapText="1"/>
    </xf>
    <xf numFmtId="0" fontId="1" fillId="6" borderId="27" xfId="0" applyFont="1" applyFill="1" applyBorder="1" applyAlignment="1">
      <alignment horizontal="left" vertical="top" wrapText="1"/>
    </xf>
    <xf numFmtId="0" fontId="14" fillId="0" borderId="4"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6" borderId="10" xfId="0" applyFont="1" applyFill="1" applyBorder="1" applyAlignment="1">
      <alignment horizontal="left" vertical="top" wrapText="1"/>
    </xf>
    <xf numFmtId="0" fontId="1" fillId="6" borderId="23" xfId="0" applyFont="1" applyFill="1" applyBorder="1" applyAlignment="1">
      <alignment horizontal="left" vertical="top" wrapText="1"/>
    </xf>
    <xf numFmtId="0" fontId="1" fillId="0" borderId="16" xfId="0" applyFont="1" applyBorder="1" applyAlignment="1">
      <alignment horizontal="left" vertical="top" wrapText="1"/>
    </xf>
    <xf numFmtId="0" fontId="1" fillId="6" borderId="24" xfId="0" applyFont="1" applyFill="1" applyBorder="1" applyAlignment="1">
      <alignment vertical="top" wrapText="1"/>
    </xf>
    <xf numFmtId="0" fontId="14" fillId="0" borderId="0" xfId="0" applyFont="1" applyAlignment="1">
      <alignment horizontal="left" vertical="top" wrapText="1"/>
    </xf>
    <xf numFmtId="0" fontId="14" fillId="0" borderId="0" xfId="0" applyFont="1" applyAlignment="1">
      <alignment horizontal="center" vertical="top" wrapText="1"/>
    </xf>
    <xf numFmtId="9" fontId="14" fillId="3" borderId="12" xfId="1" applyFont="1" applyFill="1" applyBorder="1" applyAlignment="1" applyProtection="1">
      <alignment horizontal="right" vertical="top"/>
    </xf>
    <xf numFmtId="0" fontId="14" fillId="6" borderId="15" xfId="0" applyFont="1" applyFill="1" applyBorder="1" applyAlignment="1">
      <alignment vertical="top" wrapText="1"/>
    </xf>
    <xf numFmtId="9" fontId="14" fillId="3" borderId="17" xfId="1" applyFont="1" applyFill="1" applyBorder="1" applyAlignment="1" applyProtection="1">
      <alignment horizontal="right" vertical="top"/>
    </xf>
    <xf numFmtId="0" fontId="14" fillId="6" borderId="24" xfId="0" applyFont="1" applyFill="1" applyBorder="1" applyAlignment="1">
      <alignment horizontal="left"/>
    </xf>
    <xf numFmtId="0" fontId="14" fillId="0" borderId="3" xfId="0" applyFont="1" applyBorder="1" applyAlignment="1">
      <alignment horizontal="center" vertical="top" wrapText="1"/>
    </xf>
    <xf numFmtId="0" fontId="14" fillId="0" borderId="20" xfId="0" applyFont="1" applyBorder="1" applyAlignment="1">
      <alignment horizontal="center" vertical="top" wrapText="1"/>
    </xf>
    <xf numFmtId="0" fontId="14" fillId="0" borderId="21" xfId="0" applyFont="1" applyBorder="1" applyAlignment="1">
      <alignment horizontal="left" vertical="top" wrapText="1"/>
    </xf>
    <xf numFmtId="9" fontId="14" fillId="3" borderId="35" xfId="1" applyFont="1" applyFill="1" applyBorder="1" applyAlignment="1" applyProtection="1">
      <alignment horizontal="right" vertical="top"/>
    </xf>
    <xf numFmtId="0" fontId="1" fillId="6" borderId="0" xfId="0" quotePrefix="1" applyFont="1" applyFill="1" applyAlignment="1">
      <alignment horizontal="center" vertical="top" wrapText="1"/>
    </xf>
    <xf numFmtId="14" fontId="1" fillId="6" borderId="9" xfId="0" applyNumberFormat="1" applyFont="1" applyFill="1" applyBorder="1" applyAlignment="1">
      <alignment horizontal="right"/>
    </xf>
    <xf numFmtId="0" fontId="1" fillId="6" borderId="26" xfId="0" applyFont="1" applyFill="1" applyBorder="1" applyAlignment="1">
      <alignment horizontal="center" vertical="top" wrapText="1"/>
    </xf>
    <xf numFmtId="0" fontId="1" fillId="0" borderId="1" xfId="0" applyFont="1" applyBorder="1" applyAlignment="1" applyProtection="1">
      <alignment horizontal="center" vertical="center"/>
      <protection locked="0"/>
    </xf>
    <xf numFmtId="0" fontId="1" fillId="6" borderId="16" xfId="0" applyFont="1" applyFill="1" applyBorder="1" applyAlignment="1">
      <alignment horizontal="left" vertical="top" wrapText="1"/>
    </xf>
    <xf numFmtId="0" fontId="14" fillId="0" borderId="26" xfId="0" applyFont="1" applyBorder="1" applyAlignment="1">
      <alignment horizontal="left" vertical="top" wrapText="1"/>
    </xf>
    <xf numFmtId="0" fontId="14" fillId="6" borderId="25" xfId="0" applyFont="1" applyFill="1" applyBorder="1" applyAlignment="1">
      <alignment horizontal="center" vertical="top" wrapText="1"/>
    </xf>
    <xf numFmtId="0" fontId="14" fillId="6" borderId="26" xfId="0" applyFont="1" applyFill="1" applyBorder="1" applyAlignment="1">
      <alignment horizontal="left" vertical="top" wrapText="1"/>
    </xf>
    <xf numFmtId="0" fontId="9" fillId="5" borderId="31" xfId="0" applyFont="1" applyFill="1" applyBorder="1" applyAlignment="1" applyProtection="1">
      <alignment horizontal="right" vertical="top"/>
      <protection locked="0"/>
    </xf>
    <xf numFmtId="0" fontId="9" fillId="2" borderId="10" xfId="0" applyFont="1" applyFill="1" applyBorder="1" applyAlignment="1">
      <alignment vertical="top"/>
    </xf>
    <xf numFmtId="0" fontId="9" fillId="2" borderId="12" xfId="0" applyFont="1" applyFill="1" applyBorder="1" applyAlignment="1">
      <alignment vertical="top"/>
    </xf>
    <xf numFmtId="0" fontId="1" fillId="6" borderId="21" xfId="0" applyFont="1" applyFill="1" applyBorder="1" applyAlignment="1">
      <alignment vertical="top" wrapText="1"/>
    </xf>
    <xf numFmtId="0" fontId="1" fillId="5" borderId="3" xfId="0" applyFont="1" applyFill="1" applyBorder="1" applyAlignment="1" applyProtection="1">
      <alignment vertical="top"/>
      <protection locked="0"/>
    </xf>
    <xf numFmtId="0" fontId="9" fillId="6" borderId="20" xfId="0" applyFont="1" applyFill="1" applyBorder="1" applyAlignment="1">
      <alignment horizontal="center" vertical="top" wrapText="1"/>
    </xf>
    <xf numFmtId="0" fontId="14" fillId="6" borderId="20" xfId="0" applyFont="1" applyFill="1" applyBorder="1" applyAlignment="1">
      <alignment horizontal="left" vertical="top" wrapText="1"/>
    </xf>
    <xf numFmtId="0" fontId="1" fillId="6" borderId="18" xfId="0" applyFont="1" applyFill="1" applyBorder="1" applyAlignment="1">
      <alignment horizontal="center" vertical="top"/>
    </xf>
    <xf numFmtId="0" fontId="14" fillId="6" borderId="0" xfId="0" applyFont="1" applyFill="1" applyAlignment="1">
      <alignment horizontal="left" vertical="top" wrapText="1"/>
    </xf>
    <xf numFmtId="0" fontId="1" fillId="6" borderId="20" xfId="0" applyFont="1" applyFill="1" applyBorder="1" applyAlignment="1">
      <alignment horizontal="center" vertical="top"/>
    </xf>
    <xf numFmtId="0" fontId="9" fillId="5" borderId="28" xfId="0" applyFont="1" applyFill="1" applyBorder="1" applyAlignment="1" applyProtection="1">
      <alignment horizontal="right" vertical="top"/>
      <protection locked="0"/>
    </xf>
    <xf numFmtId="0" fontId="9" fillId="2" borderId="28" xfId="0" applyFont="1" applyFill="1" applyBorder="1" applyAlignment="1">
      <alignment vertical="top"/>
    </xf>
    <xf numFmtId="0" fontId="11" fillId="4" borderId="28" xfId="0" applyFont="1" applyFill="1" applyBorder="1" applyAlignment="1">
      <alignment horizontal="left" vertical="top"/>
    </xf>
    <xf numFmtId="0" fontId="11" fillId="4" borderId="28" xfId="0" applyFont="1" applyFill="1" applyBorder="1" applyAlignment="1" applyProtection="1">
      <alignment horizontal="left" vertical="top"/>
      <protection locked="0"/>
    </xf>
    <xf numFmtId="1" fontId="9" fillId="2" borderId="20" xfId="1" applyNumberFormat="1" applyFont="1" applyFill="1" applyBorder="1" applyAlignment="1" applyProtection="1">
      <alignment horizontal="center" vertical="top"/>
    </xf>
    <xf numFmtId="0" fontId="1" fillId="6" borderId="8" xfId="0" applyFont="1" applyFill="1" applyBorder="1" applyAlignment="1">
      <alignment vertical="top" wrapText="1"/>
    </xf>
    <xf numFmtId="0" fontId="9" fillId="2" borderId="31" xfId="0" applyFont="1" applyFill="1" applyBorder="1" applyAlignment="1">
      <alignment vertical="top"/>
    </xf>
    <xf numFmtId="1" fontId="9" fillId="0" borderId="20" xfId="1" applyNumberFormat="1" applyFont="1" applyBorder="1" applyAlignment="1" applyProtection="1">
      <alignment horizontal="center" vertical="top" wrapText="1"/>
    </xf>
    <xf numFmtId="0" fontId="1" fillId="2" borderId="26" xfId="0" applyFont="1" applyFill="1" applyBorder="1" applyAlignment="1" applyProtection="1">
      <alignment vertical="top"/>
      <protection locked="0"/>
    </xf>
    <xf numFmtId="0" fontId="1" fillId="2" borderId="14" xfId="0" applyFont="1" applyFill="1" applyBorder="1" applyAlignment="1" applyProtection="1">
      <alignment vertical="top"/>
      <protection locked="0"/>
    </xf>
    <xf numFmtId="0" fontId="1" fillId="0" borderId="23" xfId="0" applyFont="1" applyBorder="1" applyAlignment="1">
      <alignment vertical="top" wrapText="1"/>
    </xf>
    <xf numFmtId="0" fontId="18" fillId="0" borderId="14" xfId="0" applyFont="1" applyBorder="1" applyAlignment="1">
      <alignment horizontal="left" vertical="top" wrapText="1"/>
    </xf>
    <xf numFmtId="0" fontId="1" fillId="0" borderId="0" xfId="0" applyFont="1" applyAlignment="1">
      <alignment wrapText="1"/>
    </xf>
    <xf numFmtId="0" fontId="24" fillId="0" borderId="0" xfId="0" applyFont="1"/>
    <xf numFmtId="0" fontId="0" fillId="0" borderId="1" xfId="0" applyBorder="1"/>
    <xf numFmtId="0" fontId="17" fillId="0" borderId="1" xfId="82" applyFont="1" applyFill="1" applyBorder="1" applyAlignment="1" applyProtection="1">
      <alignment horizontal="center" vertical="center"/>
      <protection locked="0"/>
    </xf>
    <xf numFmtId="0" fontId="2" fillId="0" borderId="1" xfId="82"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1" fillId="0" borderId="8" xfId="0" applyFont="1" applyBorder="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0" fillId="8" borderId="1" xfId="0" applyFill="1" applyBorder="1"/>
    <xf numFmtId="0" fontId="1" fillId="8" borderId="1" xfId="0" applyFont="1" applyFill="1" applyBorder="1" applyAlignment="1">
      <alignment horizontal="center" vertical="center"/>
    </xf>
    <xf numFmtId="0" fontId="14" fillId="6" borderId="4" xfId="0" applyFont="1" applyFill="1" applyBorder="1" applyAlignment="1">
      <alignment horizontal="left" vertical="top" wrapText="1" indent="2"/>
    </xf>
    <xf numFmtId="9" fontId="14" fillId="0" borderId="3" xfId="0" applyNumberFormat="1" applyFont="1" applyBorder="1" applyAlignment="1">
      <alignment horizontal="center" vertical="top" wrapText="1"/>
    </xf>
    <xf numFmtId="0" fontId="1" fillId="6" borderId="0" xfId="0" applyFont="1" applyFill="1" applyAlignment="1">
      <alignment horizontal="center" vertical="top" wrapText="1"/>
    </xf>
    <xf numFmtId="0" fontId="1" fillId="6" borderId="0" xfId="0" applyFont="1" applyFill="1" applyAlignment="1">
      <alignment vertical="top" wrapText="1"/>
    </xf>
    <xf numFmtId="0" fontId="1" fillId="6" borderId="40" xfId="0" applyFont="1" applyFill="1" applyBorder="1" applyAlignment="1">
      <alignment horizontal="center" vertical="top"/>
    </xf>
    <xf numFmtId="0" fontId="9" fillId="6" borderId="15" xfId="0" applyFont="1" applyFill="1" applyBorder="1" applyAlignment="1">
      <alignment vertical="top" wrapText="1"/>
    </xf>
    <xf numFmtId="0" fontId="1" fillId="6" borderId="15" xfId="0" applyFont="1" applyFill="1" applyBorder="1" applyAlignment="1">
      <alignment vertical="top" wrapText="1"/>
    </xf>
    <xf numFmtId="0" fontId="1" fillId="6" borderId="15" xfId="0" applyFont="1" applyFill="1" applyBorder="1" applyAlignment="1">
      <alignment horizontal="center" vertical="top" wrapText="1"/>
    </xf>
    <xf numFmtId="0" fontId="6" fillId="6" borderId="16" xfId="0" applyFont="1" applyFill="1" applyBorder="1" applyAlignment="1">
      <alignment horizontal="left" vertical="top" wrapText="1"/>
    </xf>
    <xf numFmtId="0" fontId="9" fillId="6" borderId="3" xfId="0" applyFont="1" applyFill="1" applyBorder="1" applyAlignment="1">
      <alignment vertical="top" wrapText="1"/>
    </xf>
    <xf numFmtId="0" fontId="1" fillId="6" borderId="3" xfId="0" applyFont="1" applyFill="1" applyBorder="1" applyAlignment="1">
      <alignment vertical="top" wrapText="1"/>
    </xf>
    <xf numFmtId="0" fontId="1" fillId="6" borderId="3"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4" xfId="0" applyFont="1" applyFill="1" applyBorder="1" applyAlignment="1">
      <alignment horizontal="left" vertical="top" wrapText="1" indent="1"/>
    </xf>
    <xf numFmtId="0" fontId="1" fillId="6" borderId="18" xfId="0" applyFont="1" applyFill="1" applyBorder="1" applyAlignment="1">
      <alignment vertical="top"/>
    </xf>
    <xf numFmtId="0" fontId="9" fillId="6" borderId="18" xfId="0" applyFont="1" applyFill="1" applyBorder="1" applyAlignment="1">
      <alignment vertical="top"/>
    </xf>
    <xf numFmtId="0" fontId="1" fillId="6" borderId="19" xfId="0" applyFont="1" applyFill="1" applyBorder="1" applyAlignment="1">
      <alignment vertical="top"/>
    </xf>
    <xf numFmtId="0" fontId="9" fillId="6" borderId="41" xfId="0" applyFont="1" applyFill="1" applyBorder="1" applyAlignment="1">
      <alignment vertical="top"/>
    </xf>
    <xf numFmtId="0" fontId="1" fillId="6" borderId="15" xfId="0" quotePrefix="1" applyFont="1" applyFill="1" applyBorder="1" applyAlignment="1">
      <alignment horizontal="center" vertical="top" wrapText="1"/>
    </xf>
    <xf numFmtId="0" fontId="1" fillId="9" borderId="24" xfId="0" applyFont="1" applyFill="1" applyBorder="1" applyAlignment="1">
      <alignment horizontal="center" vertical="top" wrapText="1"/>
    </xf>
    <xf numFmtId="0" fontId="23" fillId="4" borderId="35" xfId="0" applyFont="1" applyFill="1" applyBorder="1" applyAlignment="1" applyProtection="1">
      <alignment horizontal="left" vertical="top"/>
      <protection locked="0"/>
    </xf>
    <xf numFmtId="0" fontId="1" fillId="6" borderId="6" xfId="0" applyFont="1" applyFill="1" applyBorder="1" applyAlignment="1">
      <alignment horizontal="left" vertical="top" wrapText="1" indent="1"/>
    </xf>
    <xf numFmtId="0" fontId="9" fillId="7" borderId="12" xfId="0" applyFont="1" applyFill="1" applyBorder="1" applyAlignment="1" applyProtection="1">
      <alignment horizontal="right" vertical="top"/>
      <protection locked="0"/>
    </xf>
    <xf numFmtId="0" fontId="11" fillId="4" borderId="30" xfId="0" applyFont="1" applyFill="1" applyBorder="1" applyAlignment="1" applyProtection="1">
      <alignment horizontal="left" vertical="top"/>
      <protection locked="0"/>
    </xf>
    <xf numFmtId="0" fontId="14" fillId="0" borderId="14" xfId="0" applyFont="1" applyBorder="1" applyAlignment="1">
      <alignment vertical="top" wrapText="1"/>
    </xf>
    <xf numFmtId="0" fontId="14" fillId="0" borderId="13" xfId="0" applyFont="1" applyBorder="1" applyAlignment="1">
      <alignment horizontal="center" vertical="top"/>
    </xf>
    <xf numFmtId="0" fontId="9" fillId="6" borderId="0" xfId="0" applyFont="1" applyFill="1" applyAlignment="1">
      <alignment horizontal="left" vertical="top" wrapText="1"/>
    </xf>
    <xf numFmtId="0" fontId="9" fillId="6" borderId="20"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6" borderId="8" xfId="0" applyFont="1" applyFill="1" applyBorder="1" applyAlignment="1">
      <alignment horizontal="left" vertical="top" wrapText="1"/>
    </xf>
    <xf numFmtId="9" fontId="9" fillId="6" borderId="20" xfId="0" applyNumberFormat="1" applyFont="1" applyFill="1" applyBorder="1" applyAlignment="1">
      <alignment horizontal="center" vertical="top" wrapText="1"/>
    </xf>
    <xf numFmtId="0" fontId="1" fillId="0" borderId="6" xfId="0" applyFont="1" applyBorder="1" applyAlignment="1">
      <alignment vertical="top" wrapText="1"/>
    </xf>
    <xf numFmtId="0" fontId="10" fillId="3" borderId="42" xfId="0" applyFont="1" applyFill="1" applyBorder="1" applyAlignment="1">
      <alignment horizontal="center" wrapText="1"/>
    </xf>
    <xf numFmtId="0" fontId="10" fillId="3" borderId="28" xfId="0" applyFont="1" applyFill="1" applyBorder="1" applyAlignment="1">
      <alignment horizontal="center" wrapText="1"/>
    </xf>
    <xf numFmtId="0" fontId="10" fillId="3" borderId="28" xfId="0" applyFont="1" applyFill="1" applyBorder="1" applyAlignment="1">
      <alignment horizontal="center"/>
    </xf>
    <xf numFmtId="0" fontId="10" fillId="3" borderId="43" xfId="0" applyFont="1" applyFill="1" applyBorder="1" applyAlignment="1">
      <alignment horizontal="center" wrapText="1"/>
    </xf>
    <xf numFmtId="49" fontId="9" fillId="3" borderId="44" xfId="0" applyNumberFormat="1" applyFont="1" applyFill="1" applyBorder="1"/>
    <xf numFmtId="49" fontId="4" fillId="3" borderId="44" xfId="0" applyNumberFormat="1" applyFont="1" applyFill="1" applyBorder="1"/>
    <xf numFmtId="49" fontId="9" fillId="3" borderId="45" xfId="0" applyNumberFormat="1" applyFont="1" applyFill="1" applyBorder="1"/>
    <xf numFmtId="49" fontId="9" fillId="3" borderId="46" xfId="0" applyNumberFormat="1" applyFont="1" applyFill="1" applyBorder="1"/>
    <xf numFmtId="0" fontId="1" fillId="6" borderId="47" xfId="0" applyFont="1" applyFill="1" applyBorder="1" applyAlignment="1">
      <alignment horizontal="center" vertical="top"/>
    </xf>
    <xf numFmtId="49" fontId="23" fillId="3" borderId="44" xfId="0" applyNumberFormat="1" applyFont="1" applyFill="1" applyBorder="1"/>
    <xf numFmtId="0" fontId="14" fillId="6" borderId="25" xfId="0" applyFont="1" applyFill="1" applyBorder="1" applyAlignment="1">
      <alignment horizontal="center" vertical="top"/>
    </xf>
    <xf numFmtId="0" fontId="14" fillId="6" borderId="26" xfId="0" applyFont="1" applyFill="1" applyBorder="1" applyAlignment="1">
      <alignment vertical="top" wrapText="1"/>
    </xf>
    <xf numFmtId="0" fontId="14" fillId="0" borderId="26" xfId="0" applyFont="1" applyBorder="1" applyAlignment="1">
      <alignment vertical="top" wrapText="1"/>
    </xf>
    <xf numFmtId="0" fontId="14" fillId="6" borderId="26" xfId="0" applyFont="1" applyFill="1" applyBorder="1" applyAlignment="1">
      <alignment horizontal="center" vertical="top"/>
    </xf>
    <xf numFmtId="0" fontId="14" fillId="6" borderId="27" xfId="0" applyFont="1" applyFill="1" applyBorder="1" applyAlignment="1">
      <alignment horizontal="left" vertical="top" wrapText="1"/>
    </xf>
    <xf numFmtId="9" fontId="14" fillId="3" borderId="28" xfId="1" applyFont="1" applyFill="1" applyBorder="1" applyAlignment="1" applyProtection="1">
      <alignment vertical="top"/>
    </xf>
    <xf numFmtId="1" fontId="23" fillId="2" borderId="26" xfId="1" applyNumberFormat="1" applyFont="1" applyFill="1" applyBorder="1" applyAlignment="1" applyProtection="1">
      <alignment horizontal="center" vertical="top"/>
    </xf>
    <xf numFmtId="49" fontId="23" fillId="3" borderId="48" xfId="0" applyNumberFormat="1" applyFont="1" applyFill="1" applyBorder="1"/>
    <xf numFmtId="0" fontId="1" fillId="6" borderId="23" xfId="0" applyFont="1" applyFill="1" applyBorder="1" applyAlignment="1">
      <alignment vertical="top" wrapText="1"/>
    </xf>
    <xf numFmtId="0" fontId="25" fillId="0" borderId="0" xfId="0" applyFont="1" applyAlignment="1">
      <alignment vertical="center"/>
    </xf>
    <xf numFmtId="0" fontId="9" fillId="6" borderId="9" xfId="0" applyFont="1" applyFill="1" applyBorder="1" applyAlignment="1">
      <alignment horizontal="center" vertical="top" wrapText="1"/>
    </xf>
    <xf numFmtId="0" fontId="14" fillId="0" borderId="20" xfId="0" applyFont="1" applyBorder="1" applyAlignment="1">
      <alignment horizontal="left" vertical="top" wrapText="1"/>
    </xf>
    <xf numFmtId="0" fontId="1" fillId="5" borderId="1" xfId="1" applyNumberFormat="1" applyFont="1" applyFill="1" applyBorder="1" applyAlignment="1" applyProtection="1">
      <alignment horizontal="right" vertical="top"/>
      <protection locked="0"/>
    </xf>
    <xf numFmtId="0" fontId="1" fillId="2" borderId="1" xfId="0" applyFont="1" applyFill="1" applyBorder="1" applyAlignment="1">
      <alignment horizontal="left" vertical="top" wrapText="1"/>
    </xf>
    <xf numFmtId="0" fontId="1" fillId="5" borderId="4" xfId="0" applyFont="1" applyFill="1" applyBorder="1" applyAlignment="1" applyProtection="1">
      <alignment horizontal="left" vertical="top" wrapText="1"/>
      <protection locked="0"/>
    </xf>
    <xf numFmtId="49" fontId="1" fillId="3" borderId="44" xfId="0" applyNumberFormat="1" applyFont="1" applyFill="1" applyBorder="1"/>
    <xf numFmtId="0" fontId="1" fillId="0" borderId="0" xfId="0" applyFont="1"/>
    <xf numFmtId="0" fontId="1" fillId="5" borderId="3" xfId="0" applyFont="1" applyFill="1" applyBorder="1" applyAlignment="1" applyProtection="1">
      <alignment horizontal="left" vertical="top" wrapText="1"/>
      <protection locked="0"/>
    </xf>
    <xf numFmtId="0" fontId="7" fillId="0" borderId="9" xfId="0" applyFont="1" applyBorder="1" applyAlignment="1">
      <alignment horizontal="center"/>
    </xf>
    <xf numFmtId="0" fontId="1" fillId="0" borderId="9" xfId="0" applyFont="1" applyBorder="1" applyAlignment="1">
      <alignment horizontal="left" vertical="top" wrapText="1"/>
    </xf>
    <xf numFmtId="1" fontId="9" fillId="2" borderId="12" xfId="1" applyNumberFormat="1" applyFont="1" applyFill="1" applyBorder="1" applyAlignment="1" applyProtection="1">
      <alignment horizontal="center" vertical="top"/>
    </xf>
    <xf numFmtId="0" fontId="9" fillId="5" borderId="49" xfId="0" applyFont="1" applyFill="1" applyBorder="1" applyAlignment="1" applyProtection="1">
      <alignment horizontal="right" vertical="top"/>
      <protection locked="0"/>
    </xf>
    <xf numFmtId="0" fontId="9" fillId="2" borderId="49" xfId="0" applyFont="1" applyFill="1" applyBorder="1" applyAlignment="1">
      <alignment horizontal="left" vertical="top" wrapText="1"/>
    </xf>
    <xf numFmtId="0" fontId="1" fillId="5" borderId="50" xfId="0" applyFont="1" applyFill="1" applyBorder="1" applyAlignment="1" applyProtection="1">
      <alignment vertical="top"/>
      <protection locked="0"/>
    </xf>
    <xf numFmtId="0" fontId="11" fillId="4" borderId="49" xfId="0" applyFont="1" applyFill="1" applyBorder="1" applyAlignment="1">
      <alignment horizontal="left" vertical="top"/>
    </xf>
    <xf numFmtId="0" fontId="11" fillId="4" borderId="49" xfId="0" applyFont="1" applyFill="1" applyBorder="1" applyAlignment="1" applyProtection="1">
      <alignment horizontal="left" vertical="top"/>
      <protection locked="0"/>
    </xf>
    <xf numFmtId="0" fontId="7" fillId="0" borderId="15" xfId="0" applyFont="1" applyBorder="1" applyAlignment="1">
      <alignment horizontal="center" vertical="top"/>
    </xf>
    <xf numFmtId="0" fontId="7" fillId="6" borderId="24" xfId="0" applyFont="1" applyFill="1" applyBorder="1" applyAlignment="1">
      <alignment horizontal="center" vertical="top"/>
    </xf>
    <xf numFmtId="0" fontId="7" fillId="0" borderId="50" xfId="0" applyFont="1" applyBorder="1" applyAlignment="1">
      <alignment horizontal="center"/>
    </xf>
    <xf numFmtId="0" fontId="1" fillId="0" borderId="51" xfId="0" applyFont="1" applyBorder="1" applyAlignment="1">
      <alignment vertical="top" wrapText="1"/>
    </xf>
    <xf numFmtId="0" fontId="1" fillId="3" borderId="49" xfId="1" applyNumberFormat="1" applyFont="1" applyFill="1" applyBorder="1" applyAlignment="1" applyProtection="1">
      <alignment horizontal="right" vertical="top"/>
    </xf>
    <xf numFmtId="0" fontId="9" fillId="2" borderId="50" xfId="0" applyFont="1" applyFill="1" applyBorder="1" applyAlignment="1">
      <alignment horizontal="left" vertical="top" wrapText="1"/>
    </xf>
    <xf numFmtId="49" fontId="9" fillId="3" borderId="48" xfId="0" applyNumberFormat="1" applyFont="1" applyFill="1" applyBorder="1"/>
    <xf numFmtId="0" fontId="1" fillId="6" borderId="26" xfId="0" applyFont="1" applyFill="1" applyBorder="1" applyAlignment="1">
      <alignment horizontal="center" vertical="top"/>
    </xf>
    <xf numFmtId="0" fontId="10" fillId="7" borderId="9" xfId="0" applyFont="1" applyFill="1" applyBorder="1" applyAlignment="1" applyProtection="1">
      <alignment horizontal="left"/>
      <protection locked="0"/>
    </xf>
    <xf numFmtId="0" fontId="1" fillId="0" borderId="6" xfId="0" applyFont="1" applyBorder="1" applyAlignment="1">
      <alignment horizontal="left" vertical="top" wrapText="1"/>
    </xf>
    <xf numFmtId="0" fontId="20" fillId="0" borderId="0" xfId="0" applyFont="1" applyAlignment="1">
      <alignment horizontal="center" vertical="center"/>
    </xf>
    <xf numFmtId="0" fontId="0" fillId="0" borderId="0" xfId="0" applyAlignment="1">
      <alignment horizontal="center"/>
    </xf>
    <xf numFmtId="0" fontId="20" fillId="0" borderId="52" xfId="0" applyFont="1" applyBorder="1" applyAlignment="1">
      <alignment horizontal="left" vertical="center"/>
    </xf>
    <xf numFmtId="0" fontId="26" fillId="0" borderId="52" xfId="0" applyFont="1" applyBorder="1" applyAlignment="1">
      <alignment horizontal="left" vertical="center"/>
    </xf>
    <xf numFmtId="0" fontId="0" fillId="0" borderId="52" xfId="0" applyBorder="1" applyAlignment="1">
      <alignment horizontal="left" vertical="center"/>
    </xf>
    <xf numFmtId="0" fontId="0" fillId="0" borderId="52" xfId="0" applyBorder="1" applyAlignment="1">
      <alignment horizontal="left" vertical="center" wrapText="1"/>
    </xf>
    <xf numFmtId="0" fontId="14" fillId="0" borderId="52" xfId="0" applyFont="1" applyBorder="1" applyAlignment="1">
      <alignment horizontal="left" vertical="center" wrapText="1"/>
    </xf>
    <xf numFmtId="0" fontId="9" fillId="0" borderId="52" xfId="0" applyFont="1" applyBorder="1" applyAlignment="1">
      <alignment horizontal="left" vertical="center"/>
    </xf>
    <xf numFmtId="0" fontId="1" fillId="0" borderId="52" xfId="0" applyFont="1" applyBorder="1" applyAlignment="1">
      <alignment horizontal="left" vertical="center" wrapText="1"/>
    </xf>
    <xf numFmtId="0" fontId="9" fillId="0" borderId="52" xfId="0" applyFont="1" applyBorder="1" applyAlignment="1">
      <alignment horizontal="left" vertical="center" wrapText="1"/>
    </xf>
    <xf numFmtId="0" fontId="3" fillId="0" borderId="52" xfId="0" applyFont="1" applyBorder="1" applyAlignment="1">
      <alignment horizontal="left" vertical="center" wrapText="1"/>
    </xf>
    <xf numFmtId="0" fontId="14" fillId="0" borderId="52" xfId="0" applyFont="1" applyBorder="1" applyAlignment="1">
      <alignment horizontal="left" vertical="top" wrapText="1"/>
    </xf>
    <xf numFmtId="0" fontId="14" fillId="0" borderId="52" xfId="0" applyFont="1" applyBorder="1" applyAlignment="1">
      <alignment horizontal="left" vertical="top" wrapText="1" indent="2"/>
    </xf>
    <xf numFmtId="0" fontId="1" fillId="0" borderId="52" xfId="0" applyFont="1" applyBorder="1" applyAlignment="1">
      <alignment horizontal="left" vertical="top" wrapText="1"/>
    </xf>
    <xf numFmtId="0" fontId="1" fillId="0" borderId="52" xfId="0" applyFont="1" applyBorder="1" applyAlignment="1">
      <alignment vertical="top" wrapText="1"/>
    </xf>
    <xf numFmtId="0" fontId="9" fillId="0" borderId="52" xfId="0" applyFont="1" applyBorder="1" applyAlignment="1">
      <alignment vertical="top" wrapText="1"/>
    </xf>
    <xf numFmtId="0" fontId="3" fillId="0" borderId="52" xfId="0" applyFont="1" applyBorder="1" applyAlignment="1">
      <alignment horizontal="left" vertical="top" wrapText="1"/>
    </xf>
    <xf numFmtId="0" fontId="10" fillId="0" borderId="52" xfId="0" applyFont="1" applyBorder="1" applyAlignment="1">
      <alignment horizontal="center" vertical="top"/>
    </xf>
    <xf numFmtId="0" fontId="10" fillId="3" borderId="53" xfId="0" applyFont="1" applyFill="1" applyBorder="1" applyAlignment="1">
      <alignment horizontal="center" wrapText="1"/>
    </xf>
    <xf numFmtId="0" fontId="1" fillId="0" borderId="54" xfId="0" applyFont="1" applyBorder="1" applyAlignment="1">
      <alignment horizontal="left" vertical="top" wrapText="1"/>
    </xf>
    <xf numFmtId="0" fontId="0" fillId="0" borderId="54" xfId="0" applyBorder="1" applyAlignment="1">
      <alignment horizontal="left" vertical="center"/>
    </xf>
    <xf numFmtId="0" fontId="14" fillId="0" borderId="56" xfId="0" applyFont="1" applyBorder="1" applyAlignment="1">
      <alignment horizontal="left" vertical="top" wrapText="1"/>
    </xf>
    <xf numFmtId="0" fontId="14" fillId="0" borderId="56" xfId="0" applyFont="1" applyBorder="1" applyAlignment="1">
      <alignment horizontal="left" vertical="center" wrapText="1"/>
    </xf>
    <xf numFmtId="0" fontId="20" fillId="0" borderId="56" xfId="0" applyFont="1" applyBorder="1" applyAlignment="1">
      <alignment horizontal="left" vertical="center"/>
    </xf>
    <xf numFmtId="0" fontId="26" fillId="0" borderId="56" xfId="0" applyFont="1"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0" borderId="59" xfId="0" applyBorder="1" applyAlignment="1">
      <alignment horizontal="left" vertical="center"/>
    </xf>
    <xf numFmtId="0" fontId="14" fillId="0" borderId="61" xfId="0" applyFont="1" applyBorder="1" applyAlignment="1">
      <alignment horizontal="left" vertical="top" wrapText="1" indent="2"/>
    </xf>
    <xf numFmtId="0" fontId="9" fillId="0" borderId="61" xfId="0" applyFont="1" applyBorder="1" applyAlignment="1">
      <alignment horizontal="left" vertical="center"/>
    </xf>
    <xf numFmtId="0" fontId="0" fillId="0" borderId="61" xfId="0" applyBorder="1" applyAlignment="1">
      <alignment horizontal="left" vertical="center"/>
    </xf>
    <xf numFmtId="0" fontId="0" fillId="0" borderId="62" xfId="0" applyBorder="1" applyAlignment="1">
      <alignment horizontal="left" vertical="center"/>
    </xf>
    <xf numFmtId="0" fontId="28" fillId="0" borderId="63" xfId="0" applyFont="1" applyBorder="1" applyAlignment="1">
      <alignment horizontal="center" vertical="top" wrapText="1"/>
    </xf>
    <xf numFmtId="0" fontId="14" fillId="0" borderId="64" xfId="0" applyFont="1" applyBorder="1" applyAlignment="1">
      <alignment horizontal="left" vertical="top" wrapText="1"/>
    </xf>
    <xf numFmtId="0" fontId="1" fillId="0" borderId="64" xfId="0" applyFont="1" applyBorder="1" applyAlignment="1">
      <alignment horizontal="left" vertical="top" wrapText="1"/>
    </xf>
    <xf numFmtId="0" fontId="14" fillId="0" borderId="64" xfId="0" applyFont="1" applyBorder="1" applyAlignment="1">
      <alignment horizontal="left" vertical="center" wrapText="1"/>
    </xf>
    <xf numFmtId="0" fontId="20" fillId="0" borderId="64" xfId="0" applyFont="1" applyBorder="1" applyAlignment="1">
      <alignment horizontal="left" vertical="center"/>
    </xf>
    <xf numFmtId="0" fontId="26" fillId="0" borderId="64" xfId="0" applyFont="1" applyBorder="1" applyAlignment="1">
      <alignment horizontal="left" vertical="center"/>
    </xf>
    <xf numFmtId="0" fontId="0" fillId="0" borderId="64" xfId="0" applyBorder="1" applyAlignment="1">
      <alignment horizontal="left" vertical="center" wrapText="1"/>
    </xf>
    <xf numFmtId="0" fontId="0" fillId="0" borderId="65" xfId="0" applyBorder="1" applyAlignment="1">
      <alignment horizontal="left" vertical="center"/>
    </xf>
    <xf numFmtId="0" fontId="1" fillId="0" borderId="54" xfId="0" applyFont="1" applyBorder="1" applyAlignment="1">
      <alignment horizontal="left" vertical="center" wrapText="1"/>
    </xf>
    <xf numFmtId="0" fontId="28" fillId="0" borderId="63" xfId="0" applyFont="1" applyBorder="1" applyAlignment="1">
      <alignment vertical="top" wrapText="1"/>
    </xf>
    <xf numFmtId="0" fontId="14" fillId="0" borderId="64" xfId="0" applyFont="1" applyBorder="1" applyAlignment="1">
      <alignment vertical="top" wrapText="1"/>
    </xf>
    <xf numFmtId="0" fontId="1" fillId="0" borderId="64" xfId="0" applyFont="1" applyBorder="1" applyAlignment="1">
      <alignment vertical="top" wrapText="1"/>
    </xf>
    <xf numFmtId="0" fontId="14" fillId="0" borderId="53" xfId="0" applyFont="1" applyBorder="1" applyAlignment="1">
      <alignment horizontal="left" vertical="top" wrapText="1" indent="2"/>
    </xf>
    <xf numFmtId="0" fontId="14" fillId="0" borderId="53" xfId="0" applyFont="1" applyBorder="1" applyAlignment="1">
      <alignment horizontal="left" vertical="center" wrapText="1"/>
    </xf>
    <xf numFmtId="0" fontId="0" fillId="0" borderId="53" xfId="0" applyBorder="1" applyAlignment="1">
      <alignment horizontal="left" vertical="center"/>
    </xf>
    <xf numFmtId="0" fontId="1" fillId="0" borderId="56" xfId="0" applyFont="1" applyBorder="1" applyAlignment="1">
      <alignment horizontal="left" vertical="center" wrapText="1"/>
    </xf>
    <xf numFmtId="0" fontId="0" fillId="0" borderId="56" xfId="0" applyBorder="1" applyAlignment="1">
      <alignment horizontal="left" vertical="center" wrapText="1"/>
    </xf>
    <xf numFmtId="0" fontId="1" fillId="0" borderId="61" xfId="0" applyFont="1" applyBorder="1" applyAlignment="1">
      <alignment horizontal="left" vertical="top" wrapText="1"/>
    </xf>
    <xf numFmtId="0" fontId="1" fillId="0" borderId="61" xfId="0" applyFont="1" applyBorder="1" applyAlignment="1">
      <alignment horizontal="left" vertical="center" wrapText="1"/>
    </xf>
    <xf numFmtId="0" fontId="20" fillId="0" borderId="61" xfId="0" applyFont="1" applyBorder="1" applyAlignment="1">
      <alignment horizontal="left" vertical="center"/>
    </xf>
    <xf numFmtId="0" fontId="26" fillId="0" borderId="61" xfId="0" applyFont="1" applyBorder="1" applyAlignment="1">
      <alignment horizontal="left" vertical="center"/>
    </xf>
    <xf numFmtId="0" fontId="0" fillId="0" borderId="61" xfId="0" applyBorder="1" applyAlignment="1">
      <alignment horizontal="left" vertical="center" wrapText="1"/>
    </xf>
    <xf numFmtId="0" fontId="9" fillId="0" borderId="61" xfId="0" applyFont="1" applyBorder="1" applyAlignment="1">
      <alignment horizontal="left" vertical="center" wrapText="1"/>
    </xf>
    <xf numFmtId="0" fontId="10" fillId="0" borderId="63" xfId="0" applyFont="1" applyBorder="1" applyAlignment="1">
      <alignment horizontal="center" vertical="top"/>
    </xf>
    <xf numFmtId="0" fontId="1" fillId="0" borderId="64" xfId="0" applyFont="1" applyBorder="1" applyAlignment="1">
      <alignment horizontal="left" vertical="center" wrapText="1"/>
    </xf>
    <xf numFmtId="0" fontId="10" fillId="0" borderId="66" xfId="0" applyFont="1" applyBorder="1" applyAlignment="1">
      <alignment horizontal="center" vertical="top"/>
    </xf>
    <xf numFmtId="0" fontId="1" fillId="0" borderId="67" xfId="0" applyFont="1" applyBorder="1" applyAlignment="1">
      <alignment vertical="top" wrapText="1"/>
    </xf>
    <xf numFmtId="0" fontId="1" fillId="0" borderId="67" xfId="0" applyFont="1" applyBorder="1" applyAlignment="1">
      <alignment horizontal="left" vertical="top" wrapText="1"/>
    </xf>
    <xf numFmtId="0" fontId="1" fillId="0" borderId="67" xfId="0" applyFont="1" applyBorder="1" applyAlignment="1">
      <alignment horizontal="left" vertical="center" wrapText="1"/>
    </xf>
    <xf numFmtId="0" fontId="20" fillId="0" borderId="67" xfId="0" applyFont="1" applyBorder="1" applyAlignment="1">
      <alignment horizontal="left" vertical="center"/>
    </xf>
    <xf numFmtId="0" fontId="26" fillId="0" borderId="67" xfId="0" applyFont="1" applyBorder="1" applyAlignment="1">
      <alignment horizontal="left" vertical="center"/>
    </xf>
    <xf numFmtId="0" fontId="0" fillId="0" borderId="68" xfId="0" applyBorder="1" applyAlignment="1">
      <alignment horizontal="left" vertical="center" wrapText="1"/>
    </xf>
    <xf numFmtId="0" fontId="0" fillId="0" borderId="69" xfId="0" applyBorder="1" applyAlignment="1">
      <alignment horizontal="left" vertical="center"/>
    </xf>
    <xf numFmtId="0" fontId="6" fillId="0" borderId="64" xfId="0" applyFont="1" applyBorder="1" applyAlignment="1">
      <alignment horizontal="left" vertical="top" wrapText="1"/>
    </xf>
    <xf numFmtId="0" fontId="6" fillId="0" borderId="64" xfId="0" applyFont="1" applyBorder="1" applyAlignment="1">
      <alignment horizontal="left" vertical="center" wrapText="1"/>
    </xf>
    <xf numFmtId="0" fontId="14" fillId="0" borderId="67" xfId="0" applyFont="1" applyBorder="1" applyAlignment="1">
      <alignment horizontal="left" vertical="top" wrapText="1"/>
    </xf>
    <xf numFmtId="0" fontId="14" fillId="0" borderId="67" xfId="0" applyFont="1" applyBorder="1" applyAlignment="1">
      <alignment horizontal="left" vertical="center" wrapText="1"/>
    </xf>
    <xf numFmtId="0" fontId="0" fillId="0" borderId="67" xfId="0" applyBorder="1" applyAlignment="1">
      <alignment horizontal="left" vertical="center" wrapText="1"/>
    </xf>
    <xf numFmtId="0" fontId="0" fillId="0" borderId="68" xfId="0" applyBorder="1" applyAlignment="1">
      <alignment horizontal="left" vertical="center"/>
    </xf>
    <xf numFmtId="0" fontId="14" fillId="0" borderId="71" xfId="0" applyFont="1" applyBorder="1" applyAlignment="1">
      <alignment horizontal="left" vertical="top" wrapText="1"/>
    </xf>
    <xf numFmtId="0" fontId="14" fillId="0" borderId="71" xfId="0" applyFont="1" applyBorder="1" applyAlignment="1">
      <alignment horizontal="left" vertical="center" wrapText="1"/>
    </xf>
    <xf numFmtId="0" fontId="20" fillId="0" borderId="71" xfId="0" applyFont="1" applyBorder="1" applyAlignment="1">
      <alignment horizontal="left" vertical="center"/>
    </xf>
    <xf numFmtId="0" fontId="26" fillId="0" borderId="71" xfId="0" applyFont="1" applyBorder="1" applyAlignment="1">
      <alignment horizontal="left" vertical="center"/>
    </xf>
    <xf numFmtId="0" fontId="0" fillId="0" borderId="71" xfId="0" applyBorder="1" applyAlignment="1">
      <alignment horizontal="left" vertical="center" wrapText="1"/>
    </xf>
    <xf numFmtId="0" fontId="0" fillId="0" borderId="72" xfId="0" applyBorder="1" applyAlignment="1">
      <alignment horizontal="left" vertical="center"/>
    </xf>
    <xf numFmtId="0" fontId="14" fillId="0" borderId="74" xfId="0" applyFont="1" applyBorder="1" applyAlignment="1">
      <alignment horizontal="left" vertical="top" wrapText="1"/>
    </xf>
    <xf numFmtId="0" fontId="14" fillId="0" borderId="74" xfId="0" applyFont="1" applyBorder="1" applyAlignment="1">
      <alignment horizontal="left" vertical="center" wrapText="1"/>
    </xf>
    <xf numFmtId="0" fontId="0" fillId="0" borderId="74" xfId="0" applyBorder="1" applyAlignment="1">
      <alignment horizontal="left" vertical="center"/>
    </xf>
    <xf numFmtId="0" fontId="0" fillId="0" borderId="75" xfId="0" applyBorder="1" applyAlignment="1">
      <alignment horizontal="left" vertical="center"/>
    </xf>
    <xf numFmtId="0" fontId="10" fillId="0" borderId="60" xfId="0" applyFont="1" applyBorder="1" applyAlignment="1">
      <alignment vertical="top"/>
    </xf>
    <xf numFmtId="0" fontId="10" fillId="0" borderId="63" xfId="0" applyFont="1" applyBorder="1" applyAlignment="1">
      <alignment vertical="top"/>
    </xf>
    <xf numFmtId="0" fontId="28" fillId="0" borderId="63" xfId="0" applyFont="1" applyBorder="1" applyAlignment="1">
      <alignment horizontal="center" vertical="top"/>
    </xf>
    <xf numFmtId="0" fontId="1" fillId="0" borderId="74" xfId="0" applyFont="1" applyBorder="1" applyAlignment="1">
      <alignment horizontal="left" vertical="center" wrapText="1"/>
    </xf>
    <xf numFmtId="0" fontId="20" fillId="0" borderId="74" xfId="0" applyFont="1" applyBorder="1" applyAlignment="1">
      <alignment horizontal="left" vertical="center"/>
    </xf>
    <xf numFmtId="0" fontId="26" fillId="0" borderId="74" xfId="0" applyFont="1" applyBorder="1" applyAlignment="1">
      <alignment horizontal="left" vertical="center"/>
    </xf>
    <xf numFmtId="0" fontId="14" fillId="7" borderId="17" xfId="0" applyFont="1" applyFill="1" applyBorder="1" applyAlignment="1" applyProtection="1">
      <alignment horizontal="right" vertical="top"/>
      <protection locked="0"/>
    </xf>
    <xf numFmtId="0" fontId="14" fillId="2" borderId="17" xfId="0" applyFont="1" applyFill="1" applyBorder="1" applyAlignment="1">
      <alignment horizontal="left" vertical="top" wrapText="1"/>
    </xf>
    <xf numFmtId="0" fontId="14" fillId="7" borderId="12" xfId="0" applyFont="1" applyFill="1" applyBorder="1" applyAlignment="1" applyProtection="1">
      <alignment horizontal="right" vertical="top"/>
      <protection locked="0"/>
    </xf>
    <xf numFmtId="0" fontId="14" fillId="2" borderId="12" xfId="0" applyFont="1" applyFill="1" applyBorder="1" applyAlignment="1">
      <alignment horizontal="left" vertical="top" wrapText="1"/>
    </xf>
    <xf numFmtId="0" fontId="14" fillId="3" borderId="12" xfId="0" applyFont="1" applyFill="1" applyBorder="1" applyAlignment="1">
      <alignment horizontal="right" vertical="top"/>
    </xf>
    <xf numFmtId="0" fontId="14" fillId="7" borderId="1" xfId="0" applyFont="1" applyFill="1" applyBorder="1" applyAlignment="1" applyProtection="1">
      <alignment horizontal="right" vertical="top"/>
      <protection locked="0"/>
    </xf>
    <xf numFmtId="0" fontId="14" fillId="3" borderId="12" xfId="0" applyFont="1" applyFill="1" applyBorder="1" applyAlignment="1">
      <alignment horizontal="right" vertical="top" wrapText="1"/>
    </xf>
    <xf numFmtId="0" fontId="14" fillId="3" borderId="32" xfId="1" applyNumberFormat="1" applyFont="1" applyFill="1" applyBorder="1" applyAlignment="1" applyProtection="1">
      <alignment horizontal="right" vertical="top"/>
    </xf>
    <xf numFmtId="0" fontId="14" fillId="7" borderId="28" xfId="0" applyFont="1" applyFill="1" applyBorder="1" applyAlignment="1" applyProtection="1">
      <alignment horizontal="right" vertical="top"/>
      <protection locked="0"/>
    </xf>
    <xf numFmtId="0" fontId="14" fillId="3" borderId="28" xfId="0" applyFont="1" applyFill="1" applyBorder="1" applyAlignment="1">
      <alignment horizontal="right" vertical="top" wrapText="1"/>
    </xf>
    <xf numFmtId="1" fontId="14" fillId="3" borderId="35" xfId="1" applyNumberFormat="1" applyFont="1" applyFill="1" applyBorder="1" applyAlignment="1" applyProtection="1">
      <alignment horizontal="right" vertical="top"/>
    </xf>
    <xf numFmtId="0" fontId="14" fillId="3" borderId="39" xfId="0" applyFont="1" applyFill="1" applyBorder="1" applyAlignment="1">
      <alignment horizontal="right" vertical="top"/>
    </xf>
    <xf numFmtId="1" fontId="14" fillId="3" borderId="39" xfId="0" applyNumberFormat="1" applyFont="1" applyFill="1" applyBorder="1" applyAlignment="1">
      <alignment horizontal="right" vertical="top"/>
    </xf>
    <xf numFmtId="0" fontId="14" fillId="3" borderId="30" xfId="0" applyFont="1" applyFill="1" applyBorder="1" applyAlignment="1">
      <alignment horizontal="right" vertical="top"/>
    </xf>
    <xf numFmtId="0" fontId="14" fillId="7" borderId="31" xfId="0" applyFont="1" applyFill="1" applyBorder="1" applyAlignment="1" applyProtection="1">
      <alignment horizontal="right" vertical="top"/>
      <protection locked="0"/>
    </xf>
    <xf numFmtId="1" fontId="14" fillId="3" borderId="33" xfId="1" applyNumberFormat="1" applyFont="1" applyFill="1" applyBorder="1" applyAlignment="1" applyProtection="1">
      <alignment horizontal="right" vertical="top"/>
    </xf>
    <xf numFmtId="0" fontId="14" fillId="7" borderId="22" xfId="0" applyFont="1" applyFill="1" applyBorder="1" applyAlignment="1" applyProtection="1">
      <alignment horizontal="right" vertical="top"/>
      <protection locked="0"/>
    </xf>
    <xf numFmtId="1" fontId="14" fillId="3" borderId="29" xfId="1" applyNumberFormat="1" applyFont="1" applyFill="1" applyBorder="1" applyAlignment="1" applyProtection="1">
      <alignment horizontal="right" vertical="top"/>
    </xf>
    <xf numFmtId="1" fontId="14" fillId="3" borderId="16" xfId="1" applyNumberFormat="1" applyFont="1" applyFill="1" applyBorder="1" applyAlignment="1" applyProtection="1">
      <alignment horizontal="right" vertical="top"/>
    </xf>
    <xf numFmtId="1" fontId="14" fillId="3" borderId="4" xfId="1" applyNumberFormat="1" applyFont="1" applyFill="1" applyBorder="1" applyAlignment="1" applyProtection="1">
      <alignment horizontal="right" vertical="top"/>
    </xf>
    <xf numFmtId="0" fontId="14" fillId="7" borderId="11" xfId="0" applyFont="1" applyFill="1" applyBorder="1" applyAlignment="1" applyProtection="1">
      <alignment horizontal="right" vertical="top"/>
      <protection locked="0"/>
    </xf>
    <xf numFmtId="1" fontId="14" fillId="3" borderId="0" xfId="1" applyNumberFormat="1" applyFont="1" applyFill="1" applyBorder="1" applyAlignment="1" applyProtection="1">
      <alignment horizontal="right" vertical="top"/>
    </xf>
    <xf numFmtId="1" fontId="14" fillId="3" borderId="17" xfId="1" applyNumberFormat="1" applyFont="1" applyFill="1" applyBorder="1" applyAlignment="1" applyProtection="1">
      <alignment horizontal="right" vertical="top"/>
    </xf>
    <xf numFmtId="1" fontId="14" fillId="3" borderId="12" xfId="1" applyNumberFormat="1" applyFont="1" applyFill="1" applyBorder="1" applyAlignment="1" applyProtection="1">
      <alignment horizontal="right" vertical="top"/>
    </xf>
    <xf numFmtId="1" fontId="14" fillId="3" borderId="1" xfId="1" applyNumberFormat="1" applyFont="1" applyFill="1" applyBorder="1" applyAlignment="1" applyProtection="1">
      <alignment horizontal="right" vertical="top"/>
    </xf>
    <xf numFmtId="1" fontId="14" fillId="3" borderId="22" xfId="1" applyNumberFormat="1" applyFont="1" applyFill="1" applyBorder="1" applyAlignment="1" applyProtection="1">
      <alignment horizontal="right" vertical="top"/>
    </xf>
    <xf numFmtId="1" fontId="14" fillId="3" borderId="32" xfId="1" applyNumberFormat="1" applyFont="1" applyFill="1" applyBorder="1" applyAlignment="1" applyProtection="1">
      <alignment horizontal="right" vertical="top"/>
    </xf>
    <xf numFmtId="9" fontId="14" fillId="3" borderId="11" xfId="1" applyFont="1" applyFill="1" applyBorder="1" applyAlignment="1" applyProtection="1">
      <alignment horizontal="right" vertical="top"/>
    </xf>
    <xf numFmtId="9" fontId="14" fillId="3" borderId="1" xfId="1" applyFont="1" applyFill="1" applyBorder="1" applyAlignment="1" applyProtection="1">
      <alignment horizontal="right" vertical="top"/>
    </xf>
    <xf numFmtId="0" fontId="14" fillId="3" borderId="37" xfId="0" applyFont="1" applyFill="1" applyBorder="1" applyAlignment="1">
      <alignment horizontal="right" vertical="top"/>
    </xf>
    <xf numFmtId="0" fontId="14" fillId="3" borderId="28" xfId="0" applyFont="1" applyFill="1" applyBorder="1" applyAlignment="1" applyProtection="1">
      <alignment horizontal="right" vertical="top"/>
      <protection locked="0"/>
    </xf>
    <xf numFmtId="0" fontId="14" fillId="3" borderId="12" xfId="1" applyNumberFormat="1" applyFont="1" applyFill="1" applyBorder="1" applyAlignment="1" applyProtection="1">
      <alignment horizontal="right" vertical="top"/>
    </xf>
    <xf numFmtId="0" fontId="14" fillId="3" borderId="28" xfId="0" applyFont="1" applyFill="1" applyBorder="1" applyAlignment="1">
      <alignment horizontal="right" vertical="top"/>
    </xf>
    <xf numFmtId="0" fontId="29" fillId="4" borderId="12" xfId="0" applyFont="1" applyFill="1" applyBorder="1" applyAlignment="1">
      <alignment horizontal="left" vertical="top"/>
    </xf>
    <xf numFmtId="0" fontId="0" fillId="0" borderId="74" xfId="0" applyBorder="1" applyAlignment="1">
      <alignment horizontal="left" vertical="center" wrapText="1"/>
    </xf>
    <xf numFmtId="0" fontId="1" fillId="7" borderId="28" xfId="0" applyFont="1" applyFill="1" applyBorder="1" applyAlignment="1" applyProtection="1">
      <alignment horizontal="right" vertical="top"/>
      <protection locked="0"/>
    </xf>
    <xf numFmtId="0" fontId="3" fillId="6" borderId="14" xfId="0" applyFont="1" applyFill="1" applyBorder="1" applyAlignment="1">
      <alignment horizontal="left" vertical="top" wrapText="1"/>
    </xf>
    <xf numFmtId="0" fontId="3" fillId="6" borderId="20" xfId="0" applyFont="1" applyFill="1" applyBorder="1" applyAlignment="1">
      <alignment horizontal="left" vertical="top" wrapText="1"/>
    </xf>
    <xf numFmtId="0" fontId="9" fillId="6" borderId="13" xfId="0" applyFont="1" applyFill="1" applyBorder="1" applyAlignment="1">
      <alignment horizontal="center" vertical="top"/>
    </xf>
    <xf numFmtId="0" fontId="9" fillId="6" borderId="19" xfId="0" applyFont="1" applyFill="1" applyBorder="1" applyAlignment="1">
      <alignment horizontal="center" vertical="top"/>
    </xf>
    <xf numFmtId="0" fontId="1" fillId="0" borderId="14" xfId="0" applyFont="1" applyBorder="1" applyAlignment="1">
      <alignment horizontal="left" vertical="top" wrapText="1"/>
    </xf>
    <xf numFmtId="0" fontId="1" fillId="0" borderId="0" xfId="0" applyFont="1" applyAlignment="1">
      <alignment horizontal="left" vertical="top" wrapText="1"/>
    </xf>
    <xf numFmtId="0" fontId="1" fillId="0" borderId="20" xfId="0" applyFont="1" applyBorder="1" applyAlignment="1">
      <alignment horizontal="left" vertical="top" wrapText="1"/>
    </xf>
    <xf numFmtId="0" fontId="1" fillId="6" borderId="0" xfId="0" applyFont="1" applyFill="1" applyAlignment="1">
      <alignment horizontal="left" vertical="top" wrapText="1"/>
    </xf>
    <xf numFmtId="0" fontId="1" fillId="6" borderId="13" xfId="0" applyFont="1" applyFill="1" applyBorder="1" applyAlignment="1">
      <alignment horizontal="center" vertical="top"/>
    </xf>
    <xf numFmtId="0" fontId="9" fillId="6" borderId="18" xfId="0" applyFont="1" applyFill="1" applyBorder="1" applyAlignment="1">
      <alignment horizontal="center" vertical="top"/>
    </xf>
    <xf numFmtId="0" fontId="18" fillId="0" borderId="0" xfId="0" applyFont="1" applyAlignment="1">
      <alignment horizontal="left" vertical="top" wrapText="1"/>
    </xf>
    <xf numFmtId="0" fontId="18" fillId="0" borderId="20" xfId="0" applyFont="1" applyBorder="1" applyAlignment="1">
      <alignment horizontal="left" vertical="top" wrapText="1"/>
    </xf>
    <xf numFmtId="0" fontId="9" fillId="0" borderId="13" xfId="0" applyFont="1" applyBorder="1" applyAlignment="1">
      <alignment horizontal="center" vertical="top" wrapText="1"/>
    </xf>
    <xf numFmtId="0" fontId="9" fillId="0" borderId="18" xfId="0" applyFont="1" applyBorder="1" applyAlignment="1">
      <alignment horizontal="center" vertical="top" wrapText="1"/>
    </xf>
    <xf numFmtId="0" fontId="9" fillId="0" borderId="19" xfId="0" applyFont="1" applyBorder="1" applyAlignment="1">
      <alignment horizontal="center" vertical="top" wrapText="1"/>
    </xf>
    <xf numFmtId="0" fontId="9" fillId="6" borderId="0" xfId="0" applyFont="1" applyFill="1" applyAlignment="1">
      <alignment vertical="top" wrapText="1"/>
    </xf>
    <xf numFmtId="0" fontId="9" fillId="6" borderId="20" xfId="0" applyFont="1" applyFill="1" applyBorder="1" applyAlignment="1">
      <alignment vertical="top" wrapText="1"/>
    </xf>
    <xf numFmtId="0" fontId="14" fillId="0" borderId="13"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0" fontId="14" fillId="0" borderId="13" xfId="0" applyFont="1" applyBorder="1" applyAlignment="1">
      <alignment horizontal="center" vertical="top" wrapText="1"/>
    </xf>
    <xf numFmtId="0" fontId="14" fillId="0" borderId="18" xfId="0" applyFont="1" applyBorder="1" applyAlignment="1">
      <alignment horizontal="center" vertical="top" wrapText="1"/>
    </xf>
    <xf numFmtId="0" fontId="14" fillId="0" borderId="19" xfId="0" applyFont="1" applyBorder="1" applyAlignment="1">
      <alignment horizontal="center" vertical="top" wrapText="1"/>
    </xf>
    <xf numFmtId="0" fontId="9" fillId="0" borderId="0" xfId="0" applyFont="1" applyAlignment="1">
      <alignment horizontal="left" vertical="top" wrapText="1"/>
    </xf>
    <xf numFmtId="0" fontId="9" fillId="6" borderId="14" xfId="0" applyFont="1" applyFill="1" applyBorder="1" applyAlignment="1">
      <alignment horizontal="left" vertical="top" wrapText="1"/>
    </xf>
    <xf numFmtId="0" fontId="9" fillId="6" borderId="0" xfId="0" applyFont="1" applyFill="1" applyAlignment="1">
      <alignment horizontal="left" vertical="top" wrapText="1"/>
    </xf>
    <xf numFmtId="0" fontId="9" fillId="0" borderId="13" xfId="0" applyFont="1" applyBorder="1" applyAlignment="1">
      <alignment horizontal="center" vertical="top"/>
    </xf>
    <xf numFmtId="0" fontId="9" fillId="0" borderId="18" xfId="0" applyFont="1" applyBorder="1" applyAlignment="1">
      <alignment horizontal="center" vertical="top"/>
    </xf>
    <xf numFmtId="0" fontId="9" fillId="0" borderId="19" xfId="0" applyFont="1" applyBorder="1" applyAlignment="1">
      <alignment horizontal="center" vertical="top"/>
    </xf>
    <xf numFmtId="0" fontId="9" fillId="0" borderId="14" xfId="0" applyFont="1" applyBorder="1" applyAlignment="1">
      <alignment horizontal="left" vertical="top" wrapText="1"/>
    </xf>
    <xf numFmtId="0" fontId="14" fillId="0" borderId="14" xfId="0" applyFont="1" applyBorder="1" applyAlignment="1">
      <alignment horizontal="left" vertical="top" wrapText="1"/>
    </xf>
    <xf numFmtId="0" fontId="14" fillId="0" borderId="0" xfId="0" applyFont="1" applyAlignment="1">
      <alignment horizontal="left" vertical="top" wrapText="1"/>
    </xf>
    <xf numFmtId="0" fontId="14" fillId="0" borderId="20" xfId="0" applyFont="1" applyBorder="1" applyAlignment="1">
      <alignment horizontal="left" vertical="top" wrapText="1"/>
    </xf>
    <xf numFmtId="0" fontId="9" fillId="6" borderId="20" xfId="0" applyFont="1" applyFill="1" applyBorder="1" applyAlignment="1">
      <alignment horizontal="left" vertical="top" wrapText="1"/>
    </xf>
    <xf numFmtId="0" fontId="1" fillId="6" borderId="6" xfId="0" applyFont="1" applyFill="1" applyBorder="1" applyAlignment="1">
      <alignment horizontal="left" vertical="top" wrapText="1"/>
    </xf>
    <xf numFmtId="0" fontId="1" fillId="6" borderId="8" xfId="0" applyFont="1" applyFill="1" applyBorder="1" applyAlignment="1">
      <alignment horizontal="left" vertical="top" wrapText="1"/>
    </xf>
    <xf numFmtId="0" fontId="9" fillId="6" borderId="21" xfId="0" applyFont="1" applyFill="1" applyBorder="1" applyAlignment="1">
      <alignment horizontal="left" vertical="top" wrapText="1"/>
    </xf>
    <xf numFmtId="0" fontId="14" fillId="6" borderId="6" xfId="0" applyFont="1" applyFill="1" applyBorder="1" applyAlignment="1">
      <alignment horizontal="left" vertical="top" wrapText="1"/>
    </xf>
    <xf numFmtId="0" fontId="14" fillId="6" borderId="8" xfId="0" applyFont="1" applyFill="1" applyBorder="1" applyAlignment="1">
      <alignment horizontal="left" vertical="top" wrapText="1"/>
    </xf>
    <xf numFmtId="0" fontId="9" fillId="6" borderId="5" xfId="0" applyFont="1" applyFill="1" applyBorder="1" applyAlignment="1">
      <alignment horizontal="center" vertical="top" wrapText="1"/>
    </xf>
    <xf numFmtId="0" fontId="9" fillId="6" borderId="0" xfId="0" applyFont="1" applyFill="1" applyAlignment="1">
      <alignment horizontal="center" vertical="top" wrapText="1"/>
    </xf>
    <xf numFmtId="0" fontId="14" fillId="6" borderId="5" xfId="0" applyFont="1" applyFill="1" applyBorder="1" applyAlignment="1">
      <alignment horizontal="center" vertical="top"/>
    </xf>
    <xf numFmtId="0" fontId="14" fillId="6" borderId="0" xfId="0" applyFont="1" applyFill="1" applyAlignment="1">
      <alignment horizontal="center" vertical="top"/>
    </xf>
    <xf numFmtId="0" fontId="14" fillId="6" borderId="9" xfId="0" applyFont="1" applyFill="1" applyBorder="1" applyAlignment="1">
      <alignment horizontal="center" vertical="top"/>
    </xf>
    <xf numFmtId="0" fontId="14" fillId="6" borderId="10" xfId="0" applyFont="1" applyFill="1" applyBorder="1" applyAlignment="1">
      <alignment horizontal="left" vertical="top" wrapText="1"/>
    </xf>
    <xf numFmtId="49" fontId="10" fillId="5" borderId="2" xfId="0" applyNumberFormat="1" applyFont="1" applyFill="1" applyBorder="1" applyAlignment="1" applyProtection="1">
      <alignment horizontal="left" vertical="top"/>
      <protection locked="0"/>
    </xf>
    <xf numFmtId="49" fontId="10" fillId="5" borderId="3" xfId="0" applyNumberFormat="1" applyFont="1" applyFill="1" applyBorder="1" applyAlignment="1" applyProtection="1">
      <alignment horizontal="left" vertical="top"/>
      <protection locked="0"/>
    </xf>
    <xf numFmtId="49" fontId="10" fillId="5" borderId="4" xfId="0" applyNumberFormat="1" applyFont="1" applyFill="1" applyBorder="1" applyAlignment="1" applyProtection="1">
      <alignment horizontal="left" vertical="top"/>
      <protection locked="0"/>
    </xf>
    <xf numFmtId="0" fontId="10" fillId="3" borderId="2" xfId="0" applyFont="1" applyFill="1" applyBorder="1" applyAlignment="1">
      <alignment horizontal="right"/>
    </xf>
    <xf numFmtId="0" fontId="10" fillId="3" borderId="3" xfId="0" applyFont="1" applyFill="1" applyBorder="1" applyAlignment="1">
      <alignment horizontal="right"/>
    </xf>
    <xf numFmtId="0" fontId="9" fillId="0" borderId="5" xfId="0" applyFont="1" applyBorder="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9" fillId="0" borderId="10" xfId="0" applyFont="1" applyBorder="1" applyAlignment="1">
      <alignment vertical="top" wrapText="1"/>
    </xf>
    <xf numFmtId="0" fontId="9" fillId="0" borderId="5" xfId="0" applyFont="1" applyBorder="1" applyAlignment="1">
      <alignment horizontal="center" vertical="top" wrapText="1"/>
    </xf>
    <xf numFmtId="0" fontId="9" fillId="0" borderId="0" xfId="0" applyFont="1" applyAlignment="1">
      <alignment horizontal="center" vertical="top" wrapText="1"/>
    </xf>
    <xf numFmtId="0" fontId="9" fillId="0" borderId="9" xfId="0" applyFont="1" applyBorder="1" applyAlignment="1">
      <alignment horizontal="center" vertical="top" wrapText="1"/>
    </xf>
    <xf numFmtId="0" fontId="9" fillId="6" borderId="8" xfId="0" applyFont="1" applyFill="1" applyBorder="1" applyAlignment="1">
      <alignment horizontal="left" vertical="top" wrapText="1"/>
    </xf>
    <xf numFmtId="0" fontId="1" fillId="6" borderId="14" xfId="0" applyFont="1" applyFill="1" applyBorder="1" applyAlignment="1">
      <alignment horizontal="left" vertical="top" wrapText="1"/>
    </xf>
    <xf numFmtId="9" fontId="9" fillId="6" borderId="14" xfId="0" applyNumberFormat="1" applyFont="1" applyFill="1" applyBorder="1" applyAlignment="1">
      <alignment horizontal="center" vertical="top" wrapText="1"/>
    </xf>
    <xf numFmtId="9" fontId="9" fillId="6" borderId="20" xfId="0" applyNumberFormat="1" applyFont="1" applyFill="1" applyBorder="1" applyAlignment="1">
      <alignment horizontal="center" vertical="top" wrapText="1"/>
    </xf>
    <xf numFmtId="0" fontId="18" fillId="6" borderId="0" xfId="0" applyFont="1" applyFill="1" applyAlignment="1">
      <alignment horizontal="left" vertical="top" wrapText="1"/>
    </xf>
    <xf numFmtId="0" fontId="18" fillId="6" borderId="20" xfId="0" applyFont="1" applyFill="1" applyBorder="1" applyAlignment="1">
      <alignment horizontal="left" vertical="top" wrapText="1"/>
    </xf>
    <xf numFmtId="0" fontId="9" fillId="6" borderId="13" xfId="0" applyFont="1" applyFill="1" applyBorder="1" applyAlignment="1">
      <alignment horizontal="center" vertical="top" wrapText="1"/>
    </xf>
    <xf numFmtId="0" fontId="9" fillId="6" borderId="18" xfId="0" applyFont="1" applyFill="1" applyBorder="1" applyAlignment="1">
      <alignment horizontal="center" vertical="top" wrapText="1"/>
    </xf>
    <xf numFmtId="0" fontId="14" fillId="0" borderId="14" xfId="0" applyFont="1" applyBorder="1" applyAlignment="1">
      <alignment vertical="top" wrapText="1"/>
    </xf>
    <xf numFmtId="0" fontId="14" fillId="0" borderId="0" xfId="0" applyFont="1" applyAlignment="1">
      <alignment vertical="top" wrapText="1"/>
    </xf>
    <xf numFmtId="0" fontId="14" fillId="0" borderId="20" xfId="0" applyFont="1" applyBorder="1" applyAlignment="1">
      <alignment vertical="top" wrapText="1"/>
    </xf>
    <xf numFmtId="1" fontId="9" fillId="0" borderId="14" xfId="1" applyNumberFormat="1" applyFont="1" applyFill="1" applyBorder="1" applyAlignment="1" applyProtection="1">
      <alignment horizontal="center" vertical="top" wrapText="1"/>
    </xf>
    <xf numFmtId="1" fontId="9" fillId="0" borderId="0" xfId="1" applyNumberFormat="1" applyFont="1" applyFill="1" applyBorder="1" applyAlignment="1" applyProtection="1">
      <alignment horizontal="center" vertical="top" wrapText="1"/>
    </xf>
    <xf numFmtId="1" fontId="9" fillId="0" borderId="9" xfId="1" applyNumberFormat="1" applyFont="1" applyFill="1" applyBorder="1" applyAlignment="1" applyProtection="1">
      <alignment horizontal="center" vertical="top" wrapText="1"/>
    </xf>
    <xf numFmtId="1" fontId="9" fillId="2" borderId="31" xfId="1" applyNumberFormat="1" applyFont="1" applyFill="1" applyBorder="1" applyAlignment="1" applyProtection="1">
      <alignment horizontal="center" vertical="top"/>
    </xf>
    <xf numFmtId="1" fontId="9" fillId="2" borderId="35" xfId="1" applyNumberFormat="1" applyFont="1" applyFill="1" applyBorder="1" applyAlignment="1" applyProtection="1">
      <alignment horizontal="center" vertical="top"/>
    </xf>
    <xf numFmtId="0" fontId="1" fillId="0" borderId="8" xfId="0" applyFont="1" applyBorder="1" applyAlignment="1">
      <alignment horizontal="left" vertical="top" wrapText="1"/>
    </xf>
    <xf numFmtId="0" fontId="9" fillId="0" borderId="8" xfId="0" applyFont="1" applyBorder="1" applyAlignment="1">
      <alignment horizontal="left" vertical="top" wrapText="1"/>
    </xf>
    <xf numFmtId="0" fontId="9" fillId="0" borderId="10" xfId="0" applyFont="1" applyBorder="1" applyAlignment="1">
      <alignment horizontal="left" vertical="top" wrapText="1"/>
    </xf>
    <xf numFmtId="0" fontId="1" fillId="0" borderId="34" xfId="0" applyFont="1" applyBorder="1" applyAlignment="1">
      <alignment horizontal="center" vertical="top" wrapText="1"/>
    </xf>
    <xf numFmtId="0" fontId="1" fillId="0" borderId="8" xfId="0" applyFont="1" applyBorder="1" applyAlignment="1">
      <alignment horizontal="center" vertical="top" wrapText="1"/>
    </xf>
    <xf numFmtId="0" fontId="9" fillId="0" borderId="8" xfId="0" applyFont="1" applyBorder="1" applyAlignment="1">
      <alignment horizontal="center" vertical="top" wrapText="1"/>
    </xf>
    <xf numFmtId="0" fontId="9" fillId="0" borderId="10" xfId="0" applyFont="1" applyBorder="1" applyAlignment="1">
      <alignment horizontal="center" vertical="top" wrapText="1"/>
    </xf>
    <xf numFmtId="0" fontId="9" fillId="6" borderId="20" xfId="0" applyFont="1" applyFill="1" applyBorder="1" applyAlignment="1">
      <alignment horizontal="center" vertical="top" wrapText="1"/>
    </xf>
    <xf numFmtId="0" fontId="1" fillId="6" borderId="5" xfId="0" applyFont="1" applyFill="1" applyBorder="1" applyAlignment="1">
      <alignment horizontal="left" vertical="top" wrapText="1"/>
    </xf>
    <xf numFmtId="0" fontId="9" fillId="6" borderId="9" xfId="0" applyFont="1" applyFill="1" applyBorder="1" applyAlignment="1">
      <alignment horizontal="left" vertical="top" wrapText="1"/>
    </xf>
    <xf numFmtId="0" fontId="9" fillId="6" borderId="9" xfId="0" applyFont="1" applyFill="1" applyBorder="1" applyAlignment="1">
      <alignment horizontal="center" vertical="top" wrapText="1"/>
    </xf>
    <xf numFmtId="0" fontId="14" fillId="3" borderId="31" xfId="0" applyFont="1" applyFill="1" applyBorder="1" applyAlignment="1">
      <alignment horizontal="right" vertical="top"/>
    </xf>
    <xf numFmtId="0" fontId="14" fillId="3" borderId="35" xfId="0" applyFont="1" applyFill="1" applyBorder="1" applyAlignment="1">
      <alignment horizontal="right" vertical="top"/>
    </xf>
    <xf numFmtId="9" fontId="14" fillId="3" borderId="31" xfId="1" applyFont="1" applyFill="1" applyBorder="1" applyAlignment="1" applyProtection="1">
      <alignment horizontal="right" vertical="top"/>
    </xf>
    <xf numFmtId="9" fontId="14" fillId="3" borderId="35" xfId="1" applyFont="1" applyFill="1" applyBorder="1" applyAlignment="1" applyProtection="1">
      <alignment horizontal="right" vertical="top"/>
    </xf>
    <xf numFmtId="0" fontId="14" fillId="0" borderId="5" xfId="0" applyFont="1" applyBorder="1" applyAlignment="1">
      <alignment horizontal="center" vertical="top" wrapText="1"/>
    </xf>
    <xf numFmtId="0" fontId="14" fillId="0" borderId="0" xfId="0" applyFont="1" applyAlignment="1">
      <alignment horizontal="center" vertical="top" wrapText="1"/>
    </xf>
    <xf numFmtId="0" fontId="14" fillId="0" borderId="9" xfId="0" applyFont="1" applyBorder="1" applyAlignment="1">
      <alignment horizontal="center" vertical="top" wrapText="1"/>
    </xf>
    <xf numFmtId="0" fontId="11" fillId="4" borderId="31" xfId="0" applyFont="1" applyFill="1" applyBorder="1" applyAlignment="1">
      <alignment horizontal="left" vertical="top"/>
    </xf>
    <xf numFmtId="0" fontId="11" fillId="4" borderId="35" xfId="0" applyFont="1" applyFill="1" applyBorder="1" applyAlignment="1">
      <alignment horizontal="left" vertical="top"/>
    </xf>
    <xf numFmtId="0" fontId="11" fillId="4" borderId="31" xfId="0" applyFont="1" applyFill="1" applyBorder="1" applyAlignment="1" applyProtection="1">
      <alignment horizontal="left" vertical="top"/>
      <protection locked="0"/>
    </xf>
    <xf numFmtId="0" fontId="11" fillId="4" borderId="35" xfId="0" applyFont="1" applyFill="1" applyBorder="1" applyAlignment="1" applyProtection="1">
      <alignment horizontal="left" vertical="top"/>
      <protection locked="0"/>
    </xf>
    <xf numFmtId="49" fontId="9" fillId="3" borderId="45" xfId="0" applyNumberFormat="1" applyFont="1" applyFill="1" applyBorder="1" applyAlignment="1">
      <alignment horizontal="center"/>
    </xf>
    <xf numFmtId="49" fontId="9" fillId="3" borderId="46" xfId="0" applyNumberFormat="1" applyFont="1" applyFill="1" applyBorder="1" applyAlignment="1">
      <alignment horizontal="center"/>
    </xf>
    <xf numFmtId="0" fontId="14" fillId="6" borderId="13" xfId="0" applyFont="1" applyFill="1" applyBorder="1" applyAlignment="1">
      <alignment horizontal="center" vertical="top"/>
    </xf>
    <xf numFmtId="0" fontId="14" fillId="6" borderId="19" xfId="0" applyFont="1" applyFill="1" applyBorder="1" applyAlignment="1">
      <alignment horizontal="center" vertical="top"/>
    </xf>
    <xf numFmtId="9" fontId="14" fillId="6" borderId="14" xfId="0" applyNumberFormat="1" applyFont="1" applyFill="1" applyBorder="1" applyAlignment="1">
      <alignment horizontal="center" vertical="top"/>
    </xf>
    <xf numFmtId="0" fontId="14" fillId="6" borderId="20" xfId="0" applyFont="1" applyFill="1" applyBorder="1" applyAlignment="1">
      <alignment horizontal="center" vertical="top"/>
    </xf>
    <xf numFmtId="0" fontId="14" fillId="6" borderId="34" xfId="0" applyFont="1" applyFill="1" applyBorder="1" applyAlignment="1">
      <alignment horizontal="left" vertical="top" wrapText="1"/>
    </xf>
    <xf numFmtId="0" fontId="14" fillId="6" borderId="21" xfId="0" applyFont="1" applyFill="1" applyBorder="1" applyAlignment="1">
      <alignment horizontal="left" vertical="top" wrapText="1"/>
    </xf>
    <xf numFmtId="0" fontId="14" fillId="7" borderId="11" xfId="0" applyFont="1" applyFill="1" applyBorder="1" applyAlignment="1" applyProtection="1">
      <alignment horizontal="right" vertical="top"/>
      <protection locked="0"/>
    </xf>
    <xf numFmtId="0" fontId="14" fillId="7" borderId="35" xfId="0" applyFont="1" applyFill="1" applyBorder="1" applyAlignment="1" applyProtection="1">
      <alignment horizontal="right" vertical="top"/>
      <protection locked="0"/>
    </xf>
    <xf numFmtId="1" fontId="23" fillId="2" borderId="31" xfId="1" applyNumberFormat="1" applyFont="1" applyFill="1" applyBorder="1" applyAlignment="1" applyProtection="1">
      <alignment horizontal="center" vertical="top"/>
    </xf>
    <xf numFmtId="1" fontId="23" fillId="2" borderId="35" xfId="1" applyNumberFormat="1" applyFont="1" applyFill="1" applyBorder="1" applyAlignment="1" applyProtection="1">
      <alignment horizontal="center" vertical="top"/>
    </xf>
    <xf numFmtId="0" fontId="11" fillId="4" borderId="11" xfId="0" applyFont="1" applyFill="1" applyBorder="1" applyAlignment="1">
      <alignment horizontal="left" vertical="top"/>
    </xf>
    <xf numFmtId="0" fontId="11" fillId="4" borderId="11" xfId="0" applyFont="1" applyFill="1" applyBorder="1" applyAlignment="1" applyProtection="1">
      <alignment horizontal="left" vertical="top"/>
      <protection locked="0"/>
    </xf>
    <xf numFmtId="49" fontId="23" fillId="3" borderId="45" xfId="0" applyNumberFormat="1" applyFont="1" applyFill="1" applyBorder="1" applyAlignment="1">
      <alignment horizontal="center"/>
    </xf>
    <xf numFmtId="49" fontId="23" fillId="3" borderId="46" xfId="0" applyNumberFormat="1" applyFont="1" applyFill="1" applyBorder="1" applyAlignment="1">
      <alignment horizontal="center"/>
    </xf>
    <xf numFmtId="0" fontId="1" fillId="6" borderId="34" xfId="0" applyFont="1" applyFill="1" applyBorder="1" applyAlignment="1">
      <alignment horizontal="left" vertical="top" wrapText="1"/>
    </xf>
    <xf numFmtId="0" fontId="14" fillId="7" borderId="31" xfId="0" applyFont="1" applyFill="1" applyBorder="1" applyAlignment="1" applyProtection="1">
      <alignment horizontal="right" vertical="top"/>
      <protection locked="0"/>
    </xf>
    <xf numFmtId="0" fontId="28" fillId="0" borderId="55" xfId="0" applyFont="1" applyBorder="1" applyAlignment="1">
      <alignment horizontal="center" vertical="top" wrapText="1"/>
    </xf>
    <xf numFmtId="0" fontId="28" fillId="0" borderId="58" xfId="0" applyFont="1" applyBorder="1" applyAlignment="1">
      <alignment horizontal="center" vertical="top" wrapText="1"/>
    </xf>
    <xf numFmtId="0" fontId="28" fillId="0" borderId="60" xfId="0" applyFont="1" applyBorder="1" applyAlignment="1">
      <alignment horizontal="center" vertical="top" wrapText="1"/>
    </xf>
    <xf numFmtId="0" fontId="14" fillId="0" borderId="56" xfId="0" applyFont="1" applyBorder="1" applyAlignment="1">
      <alignment horizontal="left" vertical="top" wrapText="1"/>
    </xf>
    <xf numFmtId="0" fontId="14" fillId="0" borderId="52" xfId="0" applyFont="1" applyBorder="1" applyAlignment="1">
      <alignment horizontal="left" vertical="top" wrapText="1"/>
    </xf>
    <xf numFmtId="0" fontId="14" fillId="0" borderId="61" xfId="0" applyFont="1" applyBorder="1" applyAlignment="1">
      <alignment horizontal="left" vertical="top" wrapText="1"/>
    </xf>
    <xf numFmtId="0" fontId="10" fillId="0" borderId="54" xfId="0" applyFont="1" applyBorder="1" applyAlignment="1">
      <alignment horizontal="center" vertical="top"/>
    </xf>
    <xf numFmtId="0" fontId="10" fillId="0" borderId="52" xfId="0" applyFont="1" applyBorder="1" applyAlignment="1">
      <alignment horizontal="center" vertical="top"/>
    </xf>
    <xf numFmtId="0" fontId="1" fillId="0" borderId="54" xfId="0" applyFont="1" applyBorder="1" applyAlignment="1">
      <alignment horizontal="left" vertical="top" wrapText="1"/>
    </xf>
    <xf numFmtId="0" fontId="9" fillId="0" borderId="52" xfId="0" applyFont="1" applyBorder="1" applyAlignment="1">
      <alignment horizontal="left" vertical="top" wrapText="1"/>
    </xf>
    <xf numFmtId="0" fontId="1" fillId="0" borderId="52" xfId="0" applyFont="1" applyBorder="1" applyAlignment="1">
      <alignment horizontal="left" vertical="top" wrapText="1"/>
    </xf>
    <xf numFmtId="0" fontId="10" fillId="0" borderId="52" xfId="0" applyFont="1" applyBorder="1" applyAlignment="1">
      <alignment horizontal="center" vertical="top" wrapText="1"/>
    </xf>
    <xf numFmtId="0" fontId="9" fillId="0" borderId="52" xfId="0" applyFont="1" applyBorder="1" applyAlignment="1">
      <alignment vertical="top" wrapText="1"/>
    </xf>
    <xf numFmtId="0" fontId="1" fillId="0" borderId="52" xfId="0" applyFont="1" applyBorder="1" applyAlignment="1">
      <alignment horizontal="center" vertical="top" wrapText="1"/>
    </xf>
    <xf numFmtId="0" fontId="9" fillId="0" borderId="52" xfId="0" applyFont="1" applyBorder="1" applyAlignment="1">
      <alignment horizontal="center" vertical="top" wrapText="1"/>
    </xf>
    <xf numFmtId="0" fontId="1" fillId="0" borderId="53" xfId="0" applyFont="1" applyBorder="1" applyAlignment="1">
      <alignment horizontal="left" vertical="top" wrapText="1"/>
    </xf>
    <xf numFmtId="0" fontId="10" fillId="0" borderId="66" xfId="0" applyFont="1" applyBorder="1" applyAlignment="1">
      <alignment horizontal="center" vertical="top"/>
    </xf>
    <xf numFmtId="0" fontId="10" fillId="0" borderId="70" xfId="0" applyFont="1" applyBorder="1" applyAlignment="1">
      <alignment horizontal="center" vertical="top"/>
    </xf>
    <xf numFmtId="0" fontId="10" fillId="0" borderId="76" xfId="0" applyFont="1" applyBorder="1" applyAlignment="1">
      <alignment horizontal="center" vertical="top"/>
    </xf>
    <xf numFmtId="0" fontId="10" fillId="0" borderId="53" xfId="0" applyFont="1" applyBorder="1" applyAlignment="1">
      <alignment horizontal="center" vertical="top"/>
    </xf>
    <xf numFmtId="0" fontId="3" fillId="0" borderId="52" xfId="0" applyFont="1" applyBorder="1" applyAlignment="1">
      <alignment horizontal="left" vertical="top" wrapText="1"/>
    </xf>
    <xf numFmtId="0" fontId="3" fillId="0" borderId="53" xfId="0" applyFont="1" applyBorder="1" applyAlignment="1">
      <alignment horizontal="left" vertical="top" wrapText="1"/>
    </xf>
    <xf numFmtId="0" fontId="10" fillId="0" borderId="55" xfId="0" applyFont="1" applyBorder="1" applyAlignment="1">
      <alignment horizontal="center" vertical="top"/>
    </xf>
    <xf numFmtId="0" fontId="10" fillId="0" borderId="60" xfId="0" applyFont="1" applyBorder="1" applyAlignment="1">
      <alignment horizontal="center" vertical="top"/>
    </xf>
    <xf numFmtId="0" fontId="1" fillId="0" borderId="56" xfId="0" applyFont="1" applyBorder="1" applyAlignment="1">
      <alignment horizontal="left" vertical="top" wrapText="1"/>
    </xf>
    <xf numFmtId="0" fontId="9" fillId="0" borderId="61" xfId="0" applyFont="1" applyBorder="1" applyAlignment="1">
      <alignment horizontal="left" vertical="top" wrapText="1"/>
    </xf>
    <xf numFmtId="0" fontId="1" fillId="0" borderId="61" xfId="0" applyFont="1" applyBorder="1" applyAlignment="1">
      <alignment horizontal="left" vertical="top" wrapText="1"/>
    </xf>
    <xf numFmtId="0" fontId="28" fillId="0" borderId="66" xfId="0" applyFont="1" applyBorder="1" applyAlignment="1">
      <alignment horizontal="center" vertical="top"/>
    </xf>
    <xf numFmtId="0" fontId="28" fillId="0" borderId="73" xfId="0" applyFont="1" applyBorder="1" applyAlignment="1">
      <alignment horizontal="center" vertical="top"/>
    </xf>
    <xf numFmtId="0" fontId="14" fillId="0" borderId="67" xfId="0" applyFont="1" applyBorder="1" applyAlignment="1">
      <alignment horizontal="left" vertical="top" wrapText="1"/>
    </xf>
    <xf numFmtId="0" fontId="14" fillId="0" borderId="74" xfId="0" applyFont="1" applyBorder="1" applyAlignment="1">
      <alignment horizontal="left" vertical="top" wrapText="1"/>
    </xf>
    <xf numFmtId="0" fontId="1" fillId="0" borderId="67" xfId="0" applyFont="1" applyBorder="1" applyAlignment="1">
      <alignment horizontal="left" vertical="top" wrapText="1"/>
    </xf>
    <xf numFmtId="0" fontId="7" fillId="0" borderId="53" xfId="0" applyFont="1" applyBorder="1" applyAlignment="1">
      <alignment horizontal="left" vertical="top" wrapText="1"/>
    </xf>
    <xf numFmtId="0" fontId="7" fillId="0" borderId="54" xfId="0" applyFont="1" applyBorder="1" applyAlignment="1">
      <alignment horizontal="left" vertical="top" wrapText="1"/>
    </xf>
    <xf numFmtId="0" fontId="28" fillId="0" borderId="70" xfId="0" applyFont="1" applyBorder="1" applyAlignment="1">
      <alignment horizontal="center" vertical="top"/>
    </xf>
    <xf numFmtId="0" fontId="14" fillId="0" borderId="71" xfId="0" applyFont="1" applyBorder="1" applyAlignment="1">
      <alignment horizontal="left" vertical="top" wrapText="1"/>
    </xf>
    <xf numFmtId="0" fontId="0" fillId="10" borderId="0" xfId="0" applyFill="1" applyAlignment="1">
      <alignment horizontal="left" vertical="top" wrapText="1"/>
    </xf>
  </cellXfs>
  <cellStyles count="115">
    <cellStyle name="Besuchter Hyperlink" xfId="3" builtinId="9" hidden="1"/>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Besuchter Hyperlink" xfId="43" builtinId="9" hidden="1"/>
    <cellStyle name="Besuchter Hyperlink" xfId="45" builtinId="9" hidden="1"/>
    <cellStyle name="Besuchter Hyperlink" xfId="47" builtinId="9" hidden="1"/>
    <cellStyle name="Besuchter Hyperlink" xfId="49" builtinId="9" hidden="1"/>
    <cellStyle name="Besuchter Hyperlink" xfId="51" builtinId="9" hidden="1"/>
    <cellStyle name="Besuchter Hyperlink" xfId="53" builtinId="9" hidden="1"/>
    <cellStyle name="Besuchter Hyperlink" xfId="55" builtinId="9" hidden="1"/>
    <cellStyle name="Besuchter Hyperlink" xfId="57" builtinId="9" hidden="1"/>
    <cellStyle name="Besuchter Hyperlink" xfId="59" builtinId="9" hidden="1"/>
    <cellStyle name="Besuchter Hyperlink" xfId="61" builtinId="9" hidden="1"/>
    <cellStyle name="Besuchter Hyperlink" xfId="63" builtinId="9" hidden="1"/>
    <cellStyle name="Besuchter Hyperlink" xfId="65" builtinId="9" hidden="1"/>
    <cellStyle name="Besuchter Hyperlink" xfId="67" builtinId="9" hidden="1"/>
    <cellStyle name="Besuchter Hyperlink" xfId="69" builtinId="9" hidden="1"/>
    <cellStyle name="Besuchter Hyperlink" xfId="71" builtinId="9" hidden="1"/>
    <cellStyle name="Besuchter Hyperlink" xfId="73" builtinId="9" hidden="1"/>
    <cellStyle name="Besuchter Hyperlink" xfId="75" builtinId="9" hidden="1"/>
    <cellStyle name="Besuchter Hyperlink" xfId="77" builtinId="9" hidden="1"/>
    <cellStyle name="Besuchter Hyperlink" xfId="79" builtinId="9" hidden="1"/>
    <cellStyle name="Besuchter Hyperlink" xfId="81" builtinId="9" hidden="1"/>
    <cellStyle name="Besuchter Hyperlink" xfId="83" builtinId="9" hidden="1"/>
    <cellStyle name="Besuchter Hyperlink" xfId="84" builtinId="9" hidden="1"/>
    <cellStyle name="Besuchter Hyperlink" xfId="85" builtinId="9" hidden="1"/>
    <cellStyle name="Besuchter Hyperlink" xfId="86" builtinId="9" hidden="1"/>
    <cellStyle name="Besuchter Hyperlink" xfId="87" builtinId="9" hidden="1"/>
    <cellStyle name="Besuchter Hyperlink" xfId="88" builtinId="9" hidden="1"/>
    <cellStyle name="Besuchter Hyperlink" xfId="89" builtinId="9" hidden="1"/>
    <cellStyle name="Besuchter Hyperlink" xfId="90" builtinId="9" hidden="1"/>
    <cellStyle name="Besuchter Hyperlink" xfId="91" builtinId="9" hidden="1"/>
    <cellStyle name="Besuchter Hyperlink" xfId="92" builtinId="9" hidden="1"/>
    <cellStyle name="Besuchter Hyperlink" xfId="93" builtinId="9" hidden="1"/>
    <cellStyle name="Besuchter Hyperlink" xfId="94" builtinId="9" hidden="1"/>
    <cellStyle name="Besuchter Hyperlink" xfId="95" builtinId="9" hidden="1"/>
    <cellStyle name="Besuchter Hyperlink" xfId="96" builtinId="9" hidden="1"/>
    <cellStyle name="Besuchter Hyperlink" xfId="97" builtinId="9" hidden="1"/>
    <cellStyle name="Besuchter Hyperlink" xfId="98" builtinId="9" hidden="1"/>
    <cellStyle name="Besuchter Hyperlink" xfId="99" builtinId="9" hidden="1"/>
    <cellStyle name="Besuchter Hyperlink" xfId="100" builtinId="9" hidden="1"/>
    <cellStyle name="Besuchter Hyperlink" xfId="101" builtinId="9" hidden="1"/>
    <cellStyle name="Besuchter Hyperlink" xfId="102" builtinId="9" hidden="1"/>
    <cellStyle name="Besuchter Hyperlink" xfId="103" builtinId="9" hidden="1"/>
    <cellStyle name="Besuchter Hyperlink" xfId="104" builtinId="9" hidden="1"/>
    <cellStyle name="Besuchter Hyperlink" xfId="105" builtinId="9" hidden="1"/>
    <cellStyle name="Besuchter Hyperlink" xfId="106" builtinId="9" hidden="1"/>
    <cellStyle name="Besuchter Hyperlink" xfId="107" builtinId="9" hidden="1"/>
    <cellStyle name="Besuchter Hyperlink" xfId="108" builtinId="9" hidden="1"/>
    <cellStyle name="Besuchter Hyperlink" xfId="109" builtinId="9" hidden="1"/>
    <cellStyle name="Besuchter Hyperlink" xfId="110" builtinId="9" hidden="1"/>
    <cellStyle name="Besuchter Hyperlink" xfId="111" builtinId="9" hidden="1"/>
    <cellStyle name="Besuchter Hyperlink" xfId="112" builtinId="9" hidden="1"/>
    <cellStyle name="Besuchter Hyperlink" xfId="113" builtinId="9" hidden="1"/>
    <cellStyle name="Link" xfId="2" builtinId="8" hidden="1"/>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0" builtinId="8" hidden="1"/>
    <cellStyle name="Link" xfId="82" builtinId="8"/>
    <cellStyle name="Prozent" xfId="1" builtinId="5"/>
    <cellStyle name="Standard" xfId="0" builtinId="0"/>
    <cellStyle name="Standard_Tabelle1" xfId="114" xr:uid="{00000000-0005-0000-0000-000072000000}"/>
  </cellStyles>
  <dxfs count="17">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numFmt numFmtId="164" formatCode="mm\/yyyy"/>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numFmt numFmtId="165" formatCode="dd/mm/yy"/>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bottom style="thin">
          <color auto="1"/>
        </bottom>
      </border>
    </dxf>
    <dxf>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CC"/>
      <color rgb="FFFFFF99"/>
      <color rgb="FFE1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190498</xdr:rowOff>
    </xdr:from>
    <xdr:to>
      <xdr:col>7</xdr:col>
      <xdr:colOff>485775</xdr:colOff>
      <xdr:row>8</xdr:row>
      <xdr:rowOff>190499</xdr:rowOff>
    </xdr:to>
    <xdr:sp macro="" textlink="">
      <xdr:nvSpPr>
        <xdr:cNvPr id="2" name="Textfeld 1">
          <a:extLst>
            <a:ext uri="{FF2B5EF4-FFF2-40B4-BE49-F238E27FC236}">
              <a16:creationId xmlns:a16="http://schemas.microsoft.com/office/drawing/2014/main" id="{A6C83A4A-76CB-4B55-AB71-76C20B3DC36D}"/>
            </a:ext>
          </a:extLst>
        </xdr:cNvPr>
        <xdr:cNvSpPr txBox="1"/>
      </xdr:nvSpPr>
      <xdr:spPr>
        <a:xfrm>
          <a:off x="762000" y="380998"/>
          <a:ext cx="5057775" cy="1333501"/>
        </a:xfrm>
        <a:prstGeom prst="rect">
          <a:avLst/>
        </a:prstGeom>
        <a:solidFill>
          <a:schemeClr val="dk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pPr algn="l"/>
          <a:r>
            <a:t>Im </a:t>
          </a:r>
          <a:r>
            <a:rPr lang="de-CH"/>
            <a:t>F</a:t>
          </a:r>
          <a:r>
            <a:t>olgenden werden alle Fälle aufgeführt, bei denen das Feld «</a:t>
          </a:r>
          <a:r>
            <a:rPr lang="de-CH"/>
            <a:t>N00: Patientin operiert</a:t>
          </a:r>
          <a:r>
            <a:t>» </a:t>
          </a:r>
          <a:r>
            <a:rPr lang="de-CH"/>
            <a:t>mit</a:t>
          </a:r>
          <a:r>
            <a:t> «</a:t>
          </a:r>
          <a:r>
            <a:rPr lang="de-CH"/>
            <a:t>ja</a:t>
          </a:r>
          <a:r>
            <a:t>» </a:t>
          </a:r>
          <a:r>
            <a:rPr lang="de-CH"/>
            <a:t>ausgefüllt wurde, das Feld </a:t>
          </a:r>
          <a:r>
            <a:rPr lang="de-CH" sz="1100">
              <a:solidFill>
                <a:schemeClr val="dk1"/>
              </a:solidFill>
              <a:effectLst/>
              <a:latin typeface="+mn-lt"/>
              <a:ea typeface="+mn-ea"/>
              <a:cs typeface="+mn-cs"/>
            </a:rPr>
            <a:t>«</a:t>
          </a:r>
          <a:r>
            <a:rPr lang="de-CH"/>
            <a:t>Operation zählt für Kernteam Operateur-Nr.</a:t>
          </a:r>
          <a:r>
            <a:rPr lang="de-CH" sz="1100">
              <a:solidFill>
                <a:schemeClr val="dk1"/>
              </a:solidFill>
              <a:effectLst/>
              <a:latin typeface="+mn-lt"/>
              <a:ea typeface="+mn-ea"/>
              <a:cs typeface="+mn-cs"/>
            </a:rPr>
            <a:t>» jedoch leer ist. Das führt dazu, dass bei</a:t>
          </a:r>
          <a:r>
            <a:rPr lang="de-CH" sz="1100" baseline="0">
              <a:solidFill>
                <a:schemeClr val="dk1"/>
              </a:solidFill>
              <a:effectLst/>
              <a:latin typeface="+mn-lt"/>
              <a:ea typeface="+mn-ea"/>
              <a:cs typeface="+mn-cs"/>
            </a:rPr>
            <a:t> der Kennzahl Nr. 2 eine Zeile ohne Operateursnummer steht und die Summe der Eingriffe falsch berechnet wird.</a:t>
          </a:r>
        </a:p>
        <a:p>
          <a:pPr algn="l"/>
          <a:endParaRPr lang="de-CH" sz="1100" baseline="0">
            <a:solidFill>
              <a:schemeClr val="dk1"/>
            </a:solidFill>
            <a:effectLst/>
            <a:latin typeface="+mn-lt"/>
            <a:ea typeface="+mn-ea"/>
            <a:cs typeface="+mn-cs"/>
          </a:endParaRPr>
        </a:p>
        <a:p>
          <a:pPr algn="l"/>
          <a:r>
            <a:rPr lang="de-CH" sz="1100" baseline="0">
              <a:solidFill>
                <a:schemeClr val="dk1"/>
              </a:solidFill>
              <a:effectLst/>
              <a:latin typeface="+mn-lt"/>
              <a:ea typeface="+mn-ea"/>
              <a:cs typeface="+mn-cs"/>
            </a:rPr>
            <a:t>Bitte achten Sie auch darauf, dass in den Operateurs-Feldern keine Klarnamen eingetragen wurden, sondern nur Operateursnummern.</a:t>
          </a:r>
        </a:p>
        <a:p>
          <a:pPr algn="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200978</xdr:colOff>
      <xdr:row>9</xdr:row>
      <xdr:rowOff>171449</xdr:rowOff>
    </xdr:to>
    <xdr:sp macro="" textlink="">
      <xdr:nvSpPr>
        <xdr:cNvPr id="2" name="Textfeld 1">
          <a:extLst>
            <a:ext uri="{FF2B5EF4-FFF2-40B4-BE49-F238E27FC236}">
              <a16:creationId xmlns:a16="http://schemas.microsoft.com/office/drawing/2014/main" id="{D89B0C1F-7AC1-4639-943A-9941BB303F87}"/>
            </a:ext>
          </a:extLst>
        </xdr:cNvPr>
        <xdr:cNvSpPr txBox="1"/>
      </xdr:nvSpPr>
      <xdr:spPr>
        <a:xfrm>
          <a:off x="0" y="180975"/>
          <a:ext cx="5735003" cy="1619249"/>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in keiner der onkologischen Brustoperationen das Feld [1093] "E08: Art der ersten onkologischen Brustoperation", [1120] "F08: Art der zweiten onkologischen Brustoperation" oder [1135] "F40: Art der dritten onkologischen Brustoperation" mit "Mastektomie ohne gleichzeitigen Aufbau" oder "Mastektomie mit Aufbau" ausgefüllt wurde.</a:t>
          </a:r>
        </a:p>
        <a:p>
          <a:endParaRPr lang="de-CH"/>
        </a:p>
        <a:p>
          <a:r>
            <a:rPr lang="de-CH"/>
            <a:t>Diese Fälle werden im Zähler der Kennzahl 16b "Anteil Mastektomien an allen operierten Fällen" nicht berücksichtigt.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206693</xdr:colOff>
      <xdr:row>12</xdr:row>
      <xdr:rowOff>0</xdr:rowOff>
    </xdr:to>
    <xdr:sp macro="" textlink="">
      <xdr:nvSpPr>
        <xdr:cNvPr id="2" name="Textfeld 1">
          <a:extLst>
            <a:ext uri="{FF2B5EF4-FFF2-40B4-BE49-F238E27FC236}">
              <a16:creationId xmlns:a16="http://schemas.microsoft.com/office/drawing/2014/main" id="{D7C86A7C-F7B8-4E4B-AB71-47A14B6E1321}"/>
            </a:ext>
          </a:extLst>
        </xdr:cNvPr>
        <xdr:cNvSpPr txBox="1"/>
      </xdr:nvSpPr>
      <xdr:spPr>
        <a:xfrm>
          <a:off x="0" y="180975"/>
          <a:ext cx="5740718" cy="1990725"/>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das Feld [1147] "P01: Sentinelnodektomie" mit "erfolgreich durchgeführt" ausgefüllt wurde, das Feld [1072] "D20: cN" mit "0" ausgefüllt wurde, das Feld [1429] "M13: Neoadjuvante Chemotherapie durchgeführt" mit "nein" ausgefüllt wurde, das Feld [1075] "D21: Fernmetastasen" mit "0" ausgefüllt wurde, das Feld [1180] "I01: Hauptdiagnose" mit "mikroinvasives Karzinom", "invasives Karzinom" oder "anderes Malignom" ausgefüllt wurde, und das Feld [1159] "G01: Axilla-Chirurgie (inkl. TAD/TAS)" mit "durchgeführt", "unbekannt" ausgefüllt wurde oder keinen Eintrag enthält.</a:t>
          </a:r>
        </a:p>
        <a:p>
          <a:endParaRPr lang="de-CH"/>
        </a:p>
        <a:p>
          <a:r>
            <a:rPr lang="de-CH"/>
            <a:t>Diese Fälle werden im Zähler der Kennzahl 18 "Anteil Fälle mit alleiniger SLN-Prozedur bei cN0" nicht berücksichtigt.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206693</xdr:colOff>
      <xdr:row>10</xdr:row>
      <xdr:rowOff>171450</xdr:rowOff>
    </xdr:to>
    <xdr:sp macro="" textlink="">
      <xdr:nvSpPr>
        <xdr:cNvPr id="2" name="Textfeld 1">
          <a:extLst>
            <a:ext uri="{FF2B5EF4-FFF2-40B4-BE49-F238E27FC236}">
              <a16:creationId xmlns:a16="http://schemas.microsoft.com/office/drawing/2014/main" id="{A5B29213-C70D-45D3-9466-54A9F3469106}"/>
            </a:ext>
          </a:extLst>
        </xdr:cNvPr>
        <xdr:cNvSpPr txBox="1"/>
      </xdr:nvSpPr>
      <xdr:spPr>
        <a:xfrm>
          <a:off x="0" y="180975"/>
          <a:ext cx="5740718" cy="1800225"/>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das Feld [1075] "D21: Fernmetastasen" mit "0" oder "X" ausgefüllt wurde, das Feld [1180] "I01: Hauptdiagnose" mit "in situ Karzinom" ausgefüllt wurde, und sowohl das Feld [1147] "P01: Sentinelnodektomie" mit "nicht durchgeführt" oder "unbekannt" ausgefüllt wurde als auch das Feld [1159] "G01: Axilla-Chirurgie (inkl. TAD/TAS)" mit "nicht durchgeführt" oder "unbekannt" ausgefüllt wurde.</a:t>
          </a:r>
        </a:p>
        <a:p>
          <a:endParaRPr lang="de-CH"/>
        </a:p>
        <a:p>
          <a:r>
            <a:rPr lang="de-CH"/>
            <a:t>Diese Fälle werden im Zähler der Kennzahl 19 "Anteil DCIS-Fälle mit Lymphknotenentfernung" nicht berücksichtigt.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3</xdr:row>
      <xdr:rowOff>9524</xdr:rowOff>
    </xdr:from>
    <xdr:to>
      <xdr:col>16</xdr:col>
      <xdr:colOff>247650</xdr:colOff>
      <xdr:row>18</xdr:row>
      <xdr:rowOff>76199</xdr:rowOff>
    </xdr:to>
    <xdr:sp macro="" textlink="">
      <xdr:nvSpPr>
        <xdr:cNvPr id="2" name="Textfeld 1">
          <a:extLst>
            <a:ext uri="{FF2B5EF4-FFF2-40B4-BE49-F238E27FC236}">
              <a16:creationId xmlns:a16="http://schemas.microsoft.com/office/drawing/2014/main" id="{BF6EB82E-5159-481D-8A60-52579EDC4E7F}"/>
            </a:ext>
          </a:extLst>
        </xdr:cNvPr>
        <xdr:cNvSpPr txBox="1"/>
      </xdr:nvSpPr>
      <xdr:spPr>
        <a:xfrm>
          <a:off x="762000" y="581024"/>
          <a:ext cx="11677650" cy="2924175"/>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pPr algn="l"/>
          <a:r>
            <a:t>Das Feld [4500] «Ist Fall für SBCDB? (System)» dient zur Unterscheidung zwischen benignen und malignen Fällen, da für das SBCDB-Register nur maligne Fälle zählen.</a:t>
          </a:r>
          <a:r>
            <a:rPr lang="de-CH"/>
            <a:t> </a:t>
          </a:r>
          <a:r>
            <a:t>Handelt es sich um einen malignen Fall, d.h. wurde im Feld [1180] «I01: Hauptdiagnose» der Code </a:t>
          </a:r>
        </a:p>
        <a:p>
          <a:pPr algn="l"/>
          <a:r>
            <a:t>- [2] «in situ», </a:t>
          </a:r>
        </a:p>
        <a:p>
          <a:pPr algn="l"/>
          <a:r>
            <a:t>- [3] «mikroinvasiv» oder</a:t>
          </a:r>
        </a:p>
        <a:p>
          <a:pPr algn="l"/>
          <a:r>
            <a:t>- [4] «invasiv» </a:t>
          </a:r>
        </a:p>
        <a:p>
          <a:pPr algn="l"/>
          <a:r>
            <a:t>ausgefüllt, so wird nach dem Speichern des Falles das Feld «Ist Fall für SBCDB? (System)» mit [3] «ja (automatisch) » befüllt und das Feld [500] «EUSOMA / DKG / SBCDB Fall? (für Selektion/Export)» erhält automatisch einen Haken. Dieser Fall wäre somit im SBCDB-Dashboard sowie im jährlichen Benchmarkreport enthalten.Handelt es sich um einen benignen Fall, d.h. wird im Feld [1180] «I01: Hauptdiagnose» ein anderer Code als die oben genannten ausgefüllt, so wird nach dem Speichern des Falles das Feld [4500] «Ist Fall für SBCDB? (System)» mit [2] «nein (automatisch) » befüllt und das Feld [500] «EUSOMA / DKG / SBCDB Fall? (für Selektion/Export)» bleibt leer.</a:t>
          </a:r>
        </a:p>
        <a:p>
          <a:pPr algn="l"/>
          <a:r>
            <a:t>Der Haken beim Feld [500] «EUSOMA / DKG / SBCDB Fall? (für Selektion/Export)» lässt sich durch den Benutzer übersteuern, indem er im Feld [4500] «Ist Fall für SBCDB? (System)» entweder [0] «nein (manuell) » oder [1] «ja (manuell) » setzt und den Fall speichert.</a:t>
          </a:r>
        </a:p>
        <a:p>
          <a:pPr algn="l"/>
          <a:endParaRPr/>
        </a:p>
        <a:p>
          <a:pPr algn="l"/>
          <a:r>
            <a:t>Im folgenden werden alle Fälle aufgeführt, bei denen das Feld «Ist Fall für SBCDB? (System)» entweder mit [0] «nein (manuell) » oder [2] «nein (automatisch)» befüllt wurde. Diese Fälle werden im Dashboard </a:t>
          </a:r>
          <a:r>
            <a:rPr lang="en-US" b="1" u="sng"/>
            <a:t>nicht</a:t>
          </a:r>
          <a:r>
            <a:t> inkludiert.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xdr:colOff>
      <xdr:row>1</xdr:row>
      <xdr:rowOff>179069</xdr:rowOff>
    </xdr:from>
    <xdr:to>
      <xdr:col>8</xdr:col>
      <xdr:colOff>152400</xdr:colOff>
      <xdr:row>13</xdr:row>
      <xdr:rowOff>171450</xdr:rowOff>
    </xdr:to>
    <xdr:sp macro="" textlink="">
      <xdr:nvSpPr>
        <xdr:cNvPr id="4" name="Textfeld 3">
          <a:extLst>
            <a:ext uri="{FF2B5EF4-FFF2-40B4-BE49-F238E27FC236}">
              <a16:creationId xmlns:a16="http://schemas.microsoft.com/office/drawing/2014/main" id="{ABF733EF-F9D4-466E-BFC2-6706E9FFBDC3}"/>
            </a:ext>
          </a:extLst>
        </xdr:cNvPr>
        <xdr:cNvSpPr txBox="1"/>
      </xdr:nvSpPr>
      <xdr:spPr>
        <a:xfrm>
          <a:off x="805815" y="360044"/>
          <a:ext cx="5671185" cy="2164081"/>
        </a:xfrm>
        <a:prstGeom prst="rect">
          <a:avLst/>
        </a:prstGeom>
        <a:solidFill>
          <a:schemeClr val="dk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pPr algn="l"/>
          <a:r>
            <a:t>Die unten aufgeführten Fälle werden im Dashboard Nr. 10 im Zähler </a:t>
          </a:r>
          <a:r>
            <a:rPr lang="en-US" b="1" u="sng"/>
            <a:t>nicht</a:t>
          </a:r>
          <a:r>
            <a:rPr lang="en-US" b="1"/>
            <a:t> </a:t>
          </a:r>
          <a:r>
            <a:t>berücksichtigt, da die Zeitdifferenz zwischen den folgenden Feldern &gt; 5 Tage, leer oder negativ ist:</a:t>
          </a:r>
        </a:p>
        <a:p>
          <a:pPr algn="l"/>
          <a:endParaRPr/>
        </a:p>
        <a:p>
          <a:pPr algn="l"/>
          <a:r>
            <a:t>[1051] D10A: Datum der Biopsie</a:t>
          </a:r>
        </a:p>
        <a:p>
          <a:pPr algn="l"/>
          <a:r>
            <a:t>[2605] D10i: Datum der Information über diagnostischen Pathologiebefund</a:t>
          </a:r>
        </a:p>
        <a:p>
          <a:pPr algn="l"/>
          <a:endParaRPr/>
        </a:p>
        <a:p>
          <a:pPr algn="l"/>
          <a:r>
            <a:t>Eine negative Zeitdifferenz liegt dann vor, wenn das "Datum der Information über diagnostischen Pathologiebefund" vor dem "Datum der Biopsie" liegt.</a:t>
          </a:r>
        </a:p>
        <a:p>
          <a:pPr algn="l"/>
          <a:endParaRPr/>
        </a:p>
        <a:p>
          <a:pPr algn="l"/>
          <a:r>
            <a:t>Eine leere (nicht berechnete) Zeitdifferenz liegt dann vor, wenn </a:t>
          </a:r>
          <a:r>
            <a:rPr lang="en-US">
              <a:latin typeface="+mn-lt"/>
            </a:rPr>
            <a:t>das "Datum der Information über diagnostischen Pathologiebefund" und/oder das Datum der Biopsie" nicht ausgefüllt wurde.</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752475</xdr:colOff>
      <xdr:row>4</xdr:row>
      <xdr:rowOff>9524</xdr:rowOff>
    </xdr:from>
    <xdr:to>
      <xdr:col>7</xdr:col>
      <xdr:colOff>742950</xdr:colOff>
      <xdr:row>20</xdr:row>
      <xdr:rowOff>180975</xdr:rowOff>
    </xdr:to>
    <xdr:sp macro="" textlink="">
      <xdr:nvSpPr>
        <xdr:cNvPr id="2" name="Textfeld 1">
          <a:extLst>
            <a:ext uri="{FF2B5EF4-FFF2-40B4-BE49-F238E27FC236}">
              <a16:creationId xmlns:a16="http://schemas.microsoft.com/office/drawing/2014/main" id="{C72EFE89-8C08-45E4-AF2D-8AE02FF3483E}"/>
            </a:ext>
          </a:extLst>
        </xdr:cNvPr>
        <xdr:cNvSpPr txBox="1"/>
      </xdr:nvSpPr>
      <xdr:spPr>
        <a:xfrm>
          <a:off x="752475" y="771524"/>
          <a:ext cx="5324475" cy="3219451"/>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pPr algn="l"/>
          <a:r>
            <a:rPr lang="de-CH"/>
            <a:t>Die unten aufgeführten </a:t>
          </a:r>
          <a:r>
            <a:rPr lang="de-CH" b="1" u="sng"/>
            <a:t>externen</a:t>
          </a:r>
          <a:r>
            <a:rPr lang="de-CH"/>
            <a:t> Fälle werden im Dashboard Nr. </a:t>
          </a:r>
          <a:r>
            <a:rPr lang="de-CH" b="0"/>
            <a:t>11 im Zähler </a:t>
          </a:r>
          <a:r>
            <a:rPr lang="de-CH" b="1" u="sng"/>
            <a:t>nicht</a:t>
          </a:r>
          <a:r>
            <a:rPr lang="de-CH" b="1"/>
            <a:t> </a:t>
          </a:r>
          <a:r>
            <a:rPr lang="de-CH" b="0"/>
            <a:t>berücksichtigt</a:t>
          </a:r>
          <a:r>
            <a:rPr lang="de-CH"/>
            <a:t>, da die Zeitdifferenz zwischen </a:t>
          </a:r>
          <a:r>
            <a:rPr lang="de-CH" sz="1100">
              <a:solidFill>
                <a:schemeClr val="dk1"/>
              </a:solidFill>
              <a:effectLst/>
              <a:latin typeface="+mn-lt"/>
              <a:ea typeface="+mn-ea"/>
              <a:cs typeface="+mn-cs"/>
            </a:rPr>
            <a:t>zwischen "Datum der Erstkonsultation</a:t>
          </a:r>
          <a:r>
            <a:rPr lang="de-CH" sz="1100" baseline="0">
              <a:solidFill>
                <a:schemeClr val="dk1"/>
              </a:solidFill>
              <a:effectLst/>
              <a:latin typeface="+mn-lt"/>
              <a:ea typeface="+mn-ea"/>
              <a:cs typeface="+mn-cs"/>
            </a:rPr>
            <a:t>" und Therapiebeginn</a:t>
          </a:r>
          <a:r>
            <a:rPr lang="de-CH"/>
            <a:t> &gt; 20 Tage oder negativ ist:</a:t>
          </a:r>
        </a:p>
        <a:p>
          <a:pPr algn="l"/>
          <a:endParaRPr lang="de-CH"/>
        </a:p>
        <a:p>
          <a:pPr algn="l"/>
          <a:r>
            <a:rPr lang="de-CH" b="1"/>
            <a:t>Therapiebeginn: Als Therapiebeginn wird das jüngste Datum der folgenden Felder gezählt:</a:t>
          </a:r>
        </a:p>
        <a:p>
          <a:pPr algn="l"/>
          <a:r>
            <a:rPr lang="de-CH" sz="1100" b="0" i="0" u="none" strike="noStrike">
              <a:solidFill>
                <a:schemeClr val="dk1"/>
              </a:solidFill>
              <a:effectLst/>
              <a:latin typeface="+mn-lt"/>
              <a:ea typeface="+mn-ea"/>
              <a:cs typeface="+mn-cs"/>
            </a:rPr>
            <a:t>- [1090] E05: </a:t>
          </a:r>
          <a:r>
            <a:rPr lang="de-CH"/>
            <a:t>Datum der ersten onkologischen Brustoperation</a:t>
          </a:r>
          <a:endParaRPr lang="de-CH" sz="1100" b="0" i="0" u="none" strike="noStrike">
            <a:solidFill>
              <a:schemeClr val="dk1"/>
            </a:solidFill>
            <a:effectLst/>
            <a:latin typeface="+mn-lt"/>
            <a:ea typeface="+mn-ea"/>
            <a:cs typeface="+mn-cs"/>
          </a:endParaRPr>
        </a:p>
        <a:p>
          <a:pPr algn="l"/>
          <a:r>
            <a:rPr lang="de-CH" sz="1100" b="0" i="0" u="none" strike="noStrike">
              <a:solidFill>
                <a:schemeClr val="dk1"/>
              </a:solidFill>
              <a:effectLst/>
              <a:latin typeface="+mn-lt"/>
              <a:ea typeface="+mn-ea"/>
              <a:cs typeface="+mn-cs"/>
            </a:rPr>
            <a:t>-</a:t>
          </a:r>
          <a:r>
            <a:rPr lang="de-CH"/>
            <a:t> </a:t>
          </a:r>
          <a:r>
            <a:rPr lang="de-CH" sz="1100" b="0" i="0" u="none" strike="noStrike">
              <a:solidFill>
                <a:schemeClr val="dk1"/>
              </a:solidFill>
              <a:effectLst/>
              <a:latin typeface="+mn-lt"/>
              <a:ea typeface="+mn-ea"/>
              <a:cs typeface="+mn-cs"/>
            </a:rPr>
            <a:t>[1309] </a:t>
          </a:r>
          <a:r>
            <a:rPr lang="de-CH"/>
            <a:t>L04: Datum Start Radiotherapie</a:t>
          </a:r>
        </a:p>
        <a:p>
          <a:pPr algn="l"/>
          <a:r>
            <a:rPr lang="de-CH"/>
            <a:t>-</a:t>
          </a:r>
          <a:r>
            <a:rPr lang="de-CH" baseline="0"/>
            <a:t> [7435] Datum Start Antihormontherapie als erste Therapie (neoadjuvant oder palliativ)</a:t>
          </a:r>
          <a:endParaRPr lang="de-CH"/>
        </a:p>
        <a:p>
          <a:pPr algn="l"/>
          <a:r>
            <a:rPr lang="de-CH" sz="1100" b="0" i="0" u="none" strike="noStrike">
              <a:solidFill>
                <a:schemeClr val="dk1"/>
              </a:solidFill>
              <a:effectLst/>
              <a:latin typeface="+mn-lt"/>
              <a:ea typeface="+mn-ea"/>
              <a:cs typeface="+mn-cs"/>
            </a:rPr>
            <a:t>- [1447] </a:t>
          </a:r>
          <a:r>
            <a:rPr lang="de-CH"/>
            <a:t>M19: Datum Start adjuvante Chemotherapie oder palliative Systemtherapie </a:t>
          </a:r>
        </a:p>
        <a:p>
          <a:pPr algn="l"/>
          <a:r>
            <a:rPr lang="de-CH" sz="1100" b="0" i="0" u="none" strike="noStrike">
              <a:solidFill>
                <a:schemeClr val="dk1"/>
              </a:solidFill>
              <a:effectLst/>
              <a:latin typeface="+mn-lt"/>
              <a:ea typeface="+mn-ea"/>
              <a:cs typeface="+mn-cs"/>
            </a:rPr>
            <a:t>- [2419] </a:t>
          </a:r>
          <a:r>
            <a:rPr lang="de-CH"/>
            <a:t>M14: Datum Start neoadjuvante Chemotherapie</a:t>
          </a:r>
        </a:p>
        <a:p>
          <a:pPr algn="l"/>
          <a:r>
            <a:rPr lang="de-CH"/>
            <a:t>-</a:t>
          </a:r>
          <a:r>
            <a:rPr lang="de-CH" baseline="0"/>
            <a:t> [3819] MA01D: Datum Start adjuvante HER2-gerichtete Antikörpertherapie</a:t>
          </a:r>
          <a:endParaRPr lang="de-CH"/>
        </a:p>
        <a:p>
          <a:pPr marL="0" marR="0" lvl="0" indent="0" algn="l" defTabSz="914400" eaLnBrk="1" fontAlgn="auto" latinLnBrk="0" hangingPunct="1">
            <a:lnSpc>
              <a:spcPct val="100000"/>
            </a:lnSpc>
            <a:spcBef>
              <a:spcPts val="0"/>
            </a:spcBef>
            <a:spcAft>
              <a:spcPts val="0"/>
            </a:spcAft>
            <a:buClrTx/>
            <a:buSzTx/>
            <a:buFontTx/>
            <a:buNone/>
            <a:tabLst/>
            <a:defRPr/>
          </a:pPr>
          <a:endParaRPr lang="de-CH"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CH" sz="1100">
              <a:solidFill>
                <a:schemeClr val="dk1"/>
              </a:solidFill>
              <a:effectLst/>
              <a:latin typeface="+mn-lt"/>
              <a:ea typeface="+mn-ea"/>
              <a:cs typeface="+mn-cs"/>
            </a:rPr>
            <a:t>Fälle, bei denen die Patientin den verspäteten Therapiebeginn selbst verschuldet hat, zählen seit</a:t>
          </a:r>
          <a:r>
            <a:rPr lang="de-CH" sz="1100" baseline="0">
              <a:solidFill>
                <a:schemeClr val="dk1"/>
              </a:solidFill>
              <a:effectLst/>
              <a:latin typeface="+mn-lt"/>
              <a:ea typeface="+mn-ea"/>
              <a:cs typeface="+mn-cs"/>
            </a:rPr>
            <a:t> dem 01.01.2023 nicht mehr im Zähler.</a:t>
          </a:r>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752475</xdr:colOff>
      <xdr:row>4</xdr:row>
      <xdr:rowOff>9524</xdr:rowOff>
    </xdr:from>
    <xdr:to>
      <xdr:col>7</xdr:col>
      <xdr:colOff>742950</xdr:colOff>
      <xdr:row>20</xdr:row>
      <xdr:rowOff>38100</xdr:rowOff>
    </xdr:to>
    <xdr:sp macro="" textlink="">
      <xdr:nvSpPr>
        <xdr:cNvPr id="2" name="Textfeld 1">
          <a:extLst>
            <a:ext uri="{FF2B5EF4-FFF2-40B4-BE49-F238E27FC236}">
              <a16:creationId xmlns:a16="http://schemas.microsoft.com/office/drawing/2014/main" id="{7A76143A-78AB-4C4A-B60A-52EDE16F9508}"/>
            </a:ext>
          </a:extLst>
        </xdr:cNvPr>
        <xdr:cNvSpPr txBox="1"/>
      </xdr:nvSpPr>
      <xdr:spPr>
        <a:xfrm>
          <a:off x="752475" y="771524"/>
          <a:ext cx="5324475" cy="3076576"/>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pPr algn="l"/>
          <a:r>
            <a:rPr lang="de-CH"/>
            <a:t>Die unten aufgeführten </a:t>
          </a:r>
          <a:r>
            <a:rPr lang="de-CH" b="1" u="sng"/>
            <a:t>internen</a:t>
          </a:r>
          <a:r>
            <a:rPr lang="de-CH"/>
            <a:t> Fälle werden im Dashboard Nr. </a:t>
          </a:r>
          <a:r>
            <a:rPr lang="de-CH" b="0"/>
            <a:t>11 im Zähler </a:t>
          </a:r>
          <a:r>
            <a:rPr lang="de-CH" b="1" u="sng"/>
            <a:t>nicht</a:t>
          </a:r>
          <a:r>
            <a:rPr lang="de-CH" b="1"/>
            <a:t> </a:t>
          </a:r>
          <a:r>
            <a:rPr lang="de-CH" b="0"/>
            <a:t>berücksichtigt</a:t>
          </a:r>
          <a:r>
            <a:rPr lang="de-CH"/>
            <a:t>, da die Zeitdifferenz zwischen </a:t>
          </a:r>
          <a:r>
            <a:rPr lang="de-CH" sz="1100">
              <a:solidFill>
                <a:schemeClr val="dk1"/>
              </a:solidFill>
              <a:effectLst/>
              <a:latin typeface="+mn-lt"/>
              <a:ea typeface="+mn-ea"/>
              <a:cs typeface="+mn-cs"/>
            </a:rPr>
            <a:t>"Datum</a:t>
          </a:r>
          <a:r>
            <a:rPr lang="de-CH" sz="1100" baseline="0">
              <a:solidFill>
                <a:schemeClr val="dk1"/>
              </a:solidFill>
              <a:effectLst/>
              <a:latin typeface="+mn-lt"/>
              <a:ea typeface="+mn-ea"/>
              <a:cs typeface="+mn-cs"/>
            </a:rPr>
            <a:t> der Biopsie" und Therapiebeginn </a:t>
          </a:r>
          <a:r>
            <a:rPr lang="de-CH"/>
            <a:t>&gt; 20 Tage oder negativ ist:</a:t>
          </a:r>
        </a:p>
        <a:p>
          <a:pPr algn="l"/>
          <a:endParaRPr lang="de-CH"/>
        </a:p>
        <a:p>
          <a:pPr algn="l"/>
          <a:r>
            <a:rPr lang="de-CH" b="1"/>
            <a:t>Therapiebeginn: Als Therapiebeginn wird das jüngste Datum der folgenden Felder gezählt:</a:t>
          </a:r>
        </a:p>
        <a:p>
          <a:r>
            <a:rPr lang="de-CH" sz="1100" b="0" i="0">
              <a:solidFill>
                <a:schemeClr val="dk1"/>
              </a:solidFill>
              <a:effectLst/>
              <a:latin typeface="+mn-lt"/>
              <a:ea typeface="+mn-ea"/>
              <a:cs typeface="+mn-cs"/>
            </a:rPr>
            <a:t>- [1090] E05: </a:t>
          </a:r>
          <a:r>
            <a:rPr lang="de-CH" sz="1100">
              <a:solidFill>
                <a:schemeClr val="dk1"/>
              </a:solidFill>
              <a:effectLst/>
              <a:latin typeface="+mn-lt"/>
              <a:ea typeface="+mn-ea"/>
              <a:cs typeface="+mn-cs"/>
            </a:rPr>
            <a:t>Datum der ersten onkologischen Brustoperation</a:t>
          </a:r>
          <a:endParaRPr lang="de-CH">
            <a:effectLst/>
          </a:endParaRPr>
        </a:p>
        <a:p>
          <a:r>
            <a:rPr lang="de-CH" sz="1100" b="0" i="0">
              <a:solidFill>
                <a:schemeClr val="dk1"/>
              </a:solidFill>
              <a:effectLst/>
              <a:latin typeface="+mn-lt"/>
              <a:ea typeface="+mn-ea"/>
              <a:cs typeface="+mn-cs"/>
            </a:rPr>
            <a:t>-</a:t>
          </a:r>
          <a:r>
            <a:rPr lang="de-CH" sz="1100">
              <a:solidFill>
                <a:schemeClr val="dk1"/>
              </a:solidFill>
              <a:effectLst/>
              <a:latin typeface="+mn-lt"/>
              <a:ea typeface="+mn-ea"/>
              <a:cs typeface="+mn-cs"/>
            </a:rPr>
            <a:t> </a:t>
          </a:r>
          <a:r>
            <a:rPr lang="de-CH" sz="1100" b="0" i="0">
              <a:solidFill>
                <a:schemeClr val="dk1"/>
              </a:solidFill>
              <a:effectLst/>
              <a:latin typeface="+mn-lt"/>
              <a:ea typeface="+mn-ea"/>
              <a:cs typeface="+mn-cs"/>
            </a:rPr>
            <a:t>[1309] </a:t>
          </a:r>
          <a:r>
            <a:rPr lang="de-CH" sz="1100">
              <a:solidFill>
                <a:schemeClr val="dk1"/>
              </a:solidFill>
              <a:effectLst/>
              <a:latin typeface="+mn-lt"/>
              <a:ea typeface="+mn-ea"/>
              <a:cs typeface="+mn-cs"/>
            </a:rPr>
            <a:t>L04: Datum Start Radiotherapie</a:t>
          </a:r>
          <a:endParaRPr lang="de-CH">
            <a:effectLst/>
          </a:endParaRPr>
        </a:p>
        <a:p>
          <a:r>
            <a:rPr lang="de-CH" sz="1100">
              <a:solidFill>
                <a:schemeClr val="dk1"/>
              </a:solidFill>
              <a:effectLst/>
              <a:latin typeface="+mn-lt"/>
              <a:ea typeface="+mn-ea"/>
              <a:cs typeface="+mn-cs"/>
            </a:rPr>
            <a:t>-</a:t>
          </a:r>
          <a:r>
            <a:rPr lang="de-CH" sz="1100" baseline="0">
              <a:solidFill>
                <a:schemeClr val="dk1"/>
              </a:solidFill>
              <a:effectLst/>
              <a:latin typeface="+mn-lt"/>
              <a:ea typeface="+mn-ea"/>
              <a:cs typeface="+mn-cs"/>
            </a:rPr>
            <a:t> [7435] Datum Start Antihormontherapie als erste Therapie (neoadjuvant oder palliativ)</a:t>
          </a:r>
          <a:endParaRPr lang="de-CH">
            <a:effectLst/>
          </a:endParaRPr>
        </a:p>
        <a:p>
          <a:r>
            <a:rPr lang="de-CH" sz="1100" b="0" i="0">
              <a:solidFill>
                <a:schemeClr val="dk1"/>
              </a:solidFill>
              <a:effectLst/>
              <a:latin typeface="+mn-lt"/>
              <a:ea typeface="+mn-ea"/>
              <a:cs typeface="+mn-cs"/>
            </a:rPr>
            <a:t>- [1447] </a:t>
          </a:r>
          <a:r>
            <a:rPr lang="de-CH" sz="1100">
              <a:solidFill>
                <a:schemeClr val="dk1"/>
              </a:solidFill>
              <a:effectLst/>
              <a:latin typeface="+mn-lt"/>
              <a:ea typeface="+mn-ea"/>
              <a:cs typeface="+mn-cs"/>
            </a:rPr>
            <a:t>M19: Datum Start adjuvante Chemotherapie oder palliative Systemtherapie </a:t>
          </a:r>
          <a:endParaRPr lang="de-CH">
            <a:effectLst/>
          </a:endParaRPr>
        </a:p>
        <a:p>
          <a:r>
            <a:rPr lang="de-CH" sz="1100" b="0" i="0">
              <a:solidFill>
                <a:schemeClr val="dk1"/>
              </a:solidFill>
              <a:effectLst/>
              <a:latin typeface="+mn-lt"/>
              <a:ea typeface="+mn-ea"/>
              <a:cs typeface="+mn-cs"/>
            </a:rPr>
            <a:t>- [2419] </a:t>
          </a:r>
          <a:r>
            <a:rPr lang="de-CH" sz="1100">
              <a:solidFill>
                <a:schemeClr val="dk1"/>
              </a:solidFill>
              <a:effectLst/>
              <a:latin typeface="+mn-lt"/>
              <a:ea typeface="+mn-ea"/>
              <a:cs typeface="+mn-cs"/>
            </a:rPr>
            <a:t>M14: Datum Start neoadjuvante Chemotherapie</a:t>
          </a:r>
          <a:endParaRPr lang="de-CH">
            <a:effectLst/>
          </a:endParaRPr>
        </a:p>
        <a:p>
          <a:r>
            <a:rPr lang="de-CH" sz="1100">
              <a:solidFill>
                <a:schemeClr val="dk1"/>
              </a:solidFill>
              <a:effectLst/>
              <a:latin typeface="+mn-lt"/>
              <a:ea typeface="+mn-ea"/>
              <a:cs typeface="+mn-cs"/>
            </a:rPr>
            <a:t>-</a:t>
          </a:r>
          <a:r>
            <a:rPr lang="de-CH" sz="1100" baseline="0">
              <a:solidFill>
                <a:schemeClr val="dk1"/>
              </a:solidFill>
              <a:effectLst/>
              <a:latin typeface="+mn-lt"/>
              <a:ea typeface="+mn-ea"/>
              <a:cs typeface="+mn-cs"/>
            </a:rPr>
            <a:t> [3819] MA01D: Datum Start adjuvante HER2-gerichtete Antikörpertherapie</a:t>
          </a:r>
          <a:endParaRPr lang="de-CH">
            <a:effectLst/>
          </a:endParaRPr>
        </a:p>
        <a:p>
          <a:pPr algn="l"/>
          <a:endParaRPr lang="de-CH"/>
        </a:p>
        <a:p>
          <a:pPr algn="l"/>
          <a:r>
            <a:rPr lang="de-CH"/>
            <a:t>Auch solche Fälle, bei denen die Patientin den verspäteten Therapiebeginn selbst verschuldet hat, zählen nicht im Zähler.</a:t>
          </a:r>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752475</xdr:colOff>
      <xdr:row>9</xdr:row>
      <xdr:rowOff>180975</xdr:rowOff>
    </xdr:to>
    <xdr:sp macro="" textlink="">
      <xdr:nvSpPr>
        <xdr:cNvPr id="2" name="Textfeld 1">
          <a:extLst>
            <a:ext uri="{FF2B5EF4-FFF2-40B4-BE49-F238E27FC236}">
              <a16:creationId xmlns:a16="http://schemas.microsoft.com/office/drawing/2014/main" id="{0DA3092A-8723-4DA1-B531-78821B2FC042}"/>
            </a:ext>
          </a:extLst>
        </xdr:cNvPr>
        <xdr:cNvSpPr txBox="1"/>
      </xdr:nvSpPr>
      <xdr:spPr>
        <a:xfrm>
          <a:off x="762000" y="190500"/>
          <a:ext cx="5324475" cy="1514475"/>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pPr algn="l"/>
          <a:r>
            <a:rPr lang="de-CH"/>
            <a:t>In der folgenden Tabelle werden alle Fälle aufgelistet, bei denen das Feld </a:t>
          </a:r>
        </a:p>
        <a:p>
          <a:pPr algn="l"/>
          <a:r>
            <a:rPr lang="de-CH"/>
            <a:t>[1078] "D23: Datum der ersten prätherapeutischen Konferenz" </a:t>
          </a:r>
        </a:p>
        <a:p>
          <a:pPr algn="l"/>
          <a:r>
            <a:rPr lang="de-CH"/>
            <a:t>leer ist oder</a:t>
          </a:r>
          <a:r>
            <a:rPr lang="de-CH" baseline="0"/>
            <a:t> das Feld</a:t>
          </a:r>
        </a:p>
        <a:p>
          <a:pPr algn="l"/>
          <a:r>
            <a:rPr lang="de-CH"/>
            <a:t>[3474] "nicht durchgeführt" angeklickt wurde.</a:t>
          </a:r>
        </a:p>
        <a:p>
          <a:pPr algn="l"/>
          <a:endParaRPr lang="de-CH"/>
        </a:p>
        <a:p>
          <a:pPr algn="l"/>
          <a:r>
            <a:rPr lang="de-CH"/>
            <a:t>Diese Fälle werden im Zähler des Dashboards 12 "Anteil Fälle mit prätherapeutischer Besprechung des Therapiekonzepts an allen neuen Fällen" </a:t>
          </a:r>
          <a:r>
            <a:rPr lang="de-CH" b="1" u="sng"/>
            <a:t>nicht</a:t>
          </a:r>
          <a:r>
            <a:rPr lang="de-CH"/>
            <a:t> berücksichtigt.</a:t>
          </a:r>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7</xdr:col>
      <xdr:colOff>752475</xdr:colOff>
      <xdr:row>9</xdr:row>
      <xdr:rowOff>180975</xdr:rowOff>
    </xdr:to>
    <xdr:sp macro="" textlink="">
      <xdr:nvSpPr>
        <xdr:cNvPr id="2" name="Textfeld 1">
          <a:extLst>
            <a:ext uri="{FF2B5EF4-FFF2-40B4-BE49-F238E27FC236}">
              <a16:creationId xmlns:a16="http://schemas.microsoft.com/office/drawing/2014/main" id="{CA8B0A56-9ACA-4C03-94C4-571B4D49794E}"/>
            </a:ext>
          </a:extLst>
        </xdr:cNvPr>
        <xdr:cNvSpPr txBox="1"/>
      </xdr:nvSpPr>
      <xdr:spPr>
        <a:xfrm>
          <a:off x="762000" y="381000"/>
          <a:ext cx="5324475" cy="1514475"/>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pPr algn="l"/>
          <a:r>
            <a:rPr lang="de-CH"/>
            <a:t>In der folgenden Tabelle werden alle Fälle aufgelistet, bei denen das Feld </a:t>
          </a:r>
        </a:p>
        <a:p>
          <a:pPr algn="l"/>
          <a:r>
            <a:rPr lang="de-CH"/>
            <a:t>[1084] "N00: Patientin operiert" mit "ja" ausgefüllt wurde, </a:t>
          </a:r>
        </a:p>
        <a:p>
          <a:pPr algn="l"/>
          <a:r>
            <a:rPr lang="de-CH"/>
            <a:t>das</a:t>
          </a:r>
          <a:r>
            <a:rPr lang="de-CH" baseline="0"/>
            <a:t> Feld </a:t>
          </a:r>
          <a:r>
            <a:rPr lang="de-CH"/>
            <a:t>[1302] "Datum der postoperativen Konferenz (Tumorboard)" aber keinen Eintrag enthält.</a:t>
          </a:r>
        </a:p>
        <a:p>
          <a:pPr algn="l"/>
          <a:endParaRPr lang="de-CH"/>
        </a:p>
        <a:p>
          <a:pPr algn="l"/>
          <a:r>
            <a:rPr lang="de-CH"/>
            <a:t>Diese Fälle werden im Zähler des Dashboards 13 "Anteil Fälle mit postoperativer Besprechung an allen operierten Fällen" </a:t>
          </a:r>
          <a:r>
            <a:rPr lang="de-CH" b="1" u="sng"/>
            <a:t>nicht</a:t>
          </a:r>
          <a:r>
            <a:rPr lang="de-CH"/>
            <a:t> berücksichtigt.</a:t>
          </a:r>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1</xdr:row>
      <xdr:rowOff>19050</xdr:rowOff>
    </xdr:from>
    <xdr:to>
      <xdr:col>7</xdr:col>
      <xdr:colOff>240030</xdr:colOff>
      <xdr:row>9</xdr:row>
      <xdr:rowOff>19050</xdr:rowOff>
    </xdr:to>
    <xdr:sp macro="" textlink="">
      <xdr:nvSpPr>
        <xdr:cNvPr id="2" name="Textfeld 1">
          <a:extLst>
            <a:ext uri="{FF2B5EF4-FFF2-40B4-BE49-F238E27FC236}">
              <a16:creationId xmlns:a16="http://schemas.microsoft.com/office/drawing/2014/main" id="{0B96E7DA-C185-48CA-A174-9ADAE611AA04}"/>
            </a:ext>
          </a:extLst>
        </xdr:cNvPr>
        <xdr:cNvSpPr txBox="1"/>
      </xdr:nvSpPr>
      <xdr:spPr>
        <a:xfrm>
          <a:off x="9525" y="200025"/>
          <a:ext cx="5764530" cy="14478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das Feld [10592] "Zweite onkologische Brustoperation durchgeführt?" nicht mit "ja" ausgefüllt wurde und das Feld [10593] "Dritte onkologische Brustoperation durchgeführt?" nicht mit "ja" ausgefüllt wurde.</a:t>
          </a:r>
        </a:p>
        <a:p>
          <a:endParaRPr lang="de-CH"/>
        </a:p>
        <a:p>
          <a:r>
            <a:rPr lang="de-CH"/>
            <a:t>Diese Fälle werden im Zähler der Kennzahl 14a "Anteil onkologische Reoperationen an der Gesamtzahl der Primäroperationen" nicht berücksichtigt.</a:t>
          </a:r>
        </a:p>
      </xdr:txBody>
    </xdr:sp>
    <xdr:clientData/>
  </xdr:twoCellAnchor>
  <xdr:twoCellAnchor>
    <xdr:from>
      <xdr:col>8</xdr:col>
      <xdr:colOff>7620</xdr:colOff>
      <xdr:row>1</xdr:row>
      <xdr:rowOff>20955</xdr:rowOff>
    </xdr:from>
    <xdr:to>
      <xdr:col>15</xdr:col>
      <xdr:colOff>230505</xdr:colOff>
      <xdr:row>10</xdr:row>
      <xdr:rowOff>57150</xdr:rowOff>
    </xdr:to>
    <xdr:sp macro="" textlink="">
      <xdr:nvSpPr>
        <xdr:cNvPr id="3" name="Textfeld 2">
          <a:extLst>
            <a:ext uri="{FF2B5EF4-FFF2-40B4-BE49-F238E27FC236}">
              <a16:creationId xmlns:a16="http://schemas.microsoft.com/office/drawing/2014/main" id="{4DC4CC93-9ED9-4202-B490-D82FDC1C899E}"/>
            </a:ext>
          </a:extLst>
        </xdr:cNvPr>
        <xdr:cNvSpPr txBox="1"/>
      </xdr:nvSpPr>
      <xdr:spPr>
        <a:xfrm>
          <a:off x="6332220" y="201930"/>
          <a:ext cx="5756910" cy="166497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und entweder das Feld [3338] "F200: Re-Operation wegen Komplikation innert 30 Tagen nach Primäroperation" mit "nein" ausgefüllt wurde oder keinen Eintrag enthält, oder das Feld [1186] "I03: An-/Abwesenheit einer DCIS-Komponente" mit "vorhanden", "unbekannt" ausgefüllt wurde oder keinen Eintrag enthält.</a:t>
          </a:r>
        </a:p>
        <a:p>
          <a:endParaRPr lang="de-CH"/>
        </a:p>
        <a:p>
          <a:r>
            <a:rPr lang="de-CH"/>
            <a:t>Diese Fälle werden im Zähler der Kennzahl 14b "Anteil nicht-onkologische Reoperationen nach onkologischer Primär-Operation mit und ohne plastisch-rekonstruktiver Chirurgie" nicht berücksichtigt.</a:t>
          </a:r>
        </a:p>
      </xdr:txBody>
    </xdr:sp>
    <xdr:clientData/>
  </xdr:twoCellAnchor>
  <xdr:twoCellAnchor>
    <xdr:from>
      <xdr:col>16</xdr:col>
      <xdr:colOff>9525</xdr:colOff>
      <xdr:row>1</xdr:row>
      <xdr:rowOff>7620</xdr:rowOff>
    </xdr:from>
    <xdr:to>
      <xdr:col>22</xdr:col>
      <xdr:colOff>729615</xdr:colOff>
      <xdr:row>13</xdr:row>
      <xdr:rowOff>20955</xdr:rowOff>
    </xdr:to>
    <xdr:sp macro="" textlink="">
      <xdr:nvSpPr>
        <xdr:cNvPr id="4" name="Textfeld 3">
          <a:extLst>
            <a:ext uri="{FF2B5EF4-FFF2-40B4-BE49-F238E27FC236}">
              <a16:creationId xmlns:a16="http://schemas.microsoft.com/office/drawing/2014/main" id="{CB8404AB-77A1-42DA-AF3D-3567FACDA765}"/>
            </a:ext>
          </a:extLst>
        </xdr:cNvPr>
        <xdr:cNvSpPr txBox="1"/>
      </xdr:nvSpPr>
      <xdr:spPr>
        <a:xfrm>
          <a:off x="12658725" y="188595"/>
          <a:ext cx="5463540" cy="2185035"/>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und entweder das Feld [3338] "F200: Re-Operation wegen Komplikation innert 30 Tagen nach Primäroperation" mit "nein" ausgefüllt wurde oder keinen Eintrag enthält, oder das Feld [1186] "I03: An-/Abwesenheit einer DCIS-Komponente" mit "vorhanden", "unbekannt" ausgefüllt wurde oder keinen Eintrag enthält, oder das Feld [1096] "Plastische Operation bei onkologischer Primär-Operation" mit "andere onkoplastische Massnahme" oder "Sofortrekonstruktion nach Mastektomie" ausgefüllt wurde.</a:t>
          </a:r>
        </a:p>
        <a:p>
          <a:endParaRPr lang="de-CH"/>
        </a:p>
        <a:p>
          <a:r>
            <a:rPr lang="de-CH"/>
            <a:t>Diese Fälle werden im Zähler der Kennzahl 14c "Anteil nicht-onkologische Reoperationen nach onkologischer Primär-Operation ohne plastisch-rekonstruktive Chirurgie" nicht berücksichtigt.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7</xdr:col>
      <xdr:colOff>232410</xdr:colOff>
      <xdr:row>9</xdr:row>
      <xdr:rowOff>0</xdr:rowOff>
    </xdr:to>
    <xdr:sp macro="" textlink="">
      <xdr:nvSpPr>
        <xdr:cNvPr id="2" name="Textfeld 1">
          <a:extLst>
            <a:ext uri="{FF2B5EF4-FFF2-40B4-BE49-F238E27FC236}">
              <a16:creationId xmlns:a16="http://schemas.microsoft.com/office/drawing/2014/main" id="{E4ECFFAC-8FA0-48E4-BE3F-F248B37003EF}"/>
            </a:ext>
          </a:extLst>
        </xdr:cNvPr>
        <xdr:cNvSpPr txBox="1"/>
      </xdr:nvSpPr>
      <xdr:spPr>
        <a:xfrm>
          <a:off x="0" y="180975"/>
          <a:ext cx="5766435" cy="14478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und das Feld [1180] "I01: Hauptdiagnose" nicht mit "invasives Karzinom" ausgefüllt wurde.</a:t>
          </a:r>
        </a:p>
        <a:p>
          <a:endParaRPr lang="de-CH"/>
        </a:p>
        <a:p>
          <a:r>
            <a:rPr lang="de-CH"/>
            <a:t>Diese Fälle werden im Zähler der Kennzahl 15 "Anzahl Fälle mit invasivem Tumor" nicht berücksichtigt.</a:t>
          </a:r>
        </a:p>
      </xdr:txBody>
    </xdr:sp>
    <xdr:clientData/>
  </xdr:twoCellAnchor>
  <xdr:twoCellAnchor>
    <xdr:from>
      <xdr:col>8</xdr:col>
      <xdr:colOff>9525</xdr:colOff>
      <xdr:row>1</xdr:row>
      <xdr:rowOff>0</xdr:rowOff>
    </xdr:from>
    <xdr:to>
      <xdr:col>15</xdr:col>
      <xdr:colOff>245745</xdr:colOff>
      <xdr:row>9</xdr:row>
      <xdr:rowOff>0</xdr:rowOff>
    </xdr:to>
    <xdr:sp macro="" textlink="">
      <xdr:nvSpPr>
        <xdr:cNvPr id="3" name="Textfeld 2">
          <a:extLst>
            <a:ext uri="{FF2B5EF4-FFF2-40B4-BE49-F238E27FC236}">
              <a16:creationId xmlns:a16="http://schemas.microsoft.com/office/drawing/2014/main" id="{D6DFB1A9-ABF2-40AC-A330-3D94244D2041}"/>
            </a:ext>
          </a:extLst>
        </xdr:cNvPr>
        <xdr:cNvSpPr txBox="1"/>
      </xdr:nvSpPr>
      <xdr:spPr>
        <a:xfrm>
          <a:off x="6334125" y="180975"/>
          <a:ext cx="5770245" cy="14478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das Feld [1180] "I01: Hauptdiagnose" mit "invasives Karzinom" ausgefüllt wurde, und das Feld [3335] "I23: Histolog. Wertung d. Randes d. Gewebstücks im endgültigen histolog. Befund" nicht mit "Invasives Karzinom/DCIS erreicht nicht den Rand" ausgefüllt wurde.</a:t>
          </a:r>
        </a:p>
        <a:p>
          <a:endParaRPr lang="de-CH"/>
        </a:p>
        <a:p>
          <a:r>
            <a:rPr lang="de-CH"/>
            <a:t>Diese Fälle werden im Zähler der Kennzahl 15 "Anteil R0-Resektionen bei Fällen mit invasivem Tumor" nicht berücksichtigt.</a:t>
          </a:r>
        </a:p>
      </xdr:txBody>
    </xdr:sp>
    <xdr:clientData/>
  </xdr:twoCellAnchor>
  <xdr:twoCellAnchor>
    <xdr:from>
      <xdr:col>16</xdr:col>
      <xdr:colOff>0</xdr:colOff>
      <xdr:row>1</xdr:row>
      <xdr:rowOff>9525</xdr:rowOff>
    </xdr:from>
    <xdr:to>
      <xdr:col>23</xdr:col>
      <xdr:colOff>240030</xdr:colOff>
      <xdr:row>9</xdr:row>
      <xdr:rowOff>9525</xdr:rowOff>
    </xdr:to>
    <xdr:sp macro="" textlink="">
      <xdr:nvSpPr>
        <xdr:cNvPr id="7" name="Textfeld 6">
          <a:extLst>
            <a:ext uri="{FF2B5EF4-FFF2-40B4-BE49-F238E27FC236}">
              <a16:creationId xmlns:a16="http://schemas.microsoft.com/office/drawing/2014/main" id="{8D8152F2-FE46-4133-9202-67B858C20B14}"/>
            </a:ext>
          </a:extLst>
        </xdr:cNvPr>
        <xdr:cNvSpPr txBox="1"/>
      </xdr:nvSpPr>
      <xdr:spPr>
        <a:xfrm>
          <a:off x="12649200" y="190500"/>
          <a:ext cx="5774055" cy="14478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[1084] "N00: Patientin operiert" mit "ja" ausgefüllt wurde, das Feld [1180] "I01: Hauptdiagnose" mit "invasives Karzinom" ausgefüllt wurde, und das Feld [3335] "I23: Histolog. Wertung d. Randes d. Gewebstücks im endgültigen histolog. Befund" nicht mit "Invasives Karzinom erreicht den Rand" ausgefüllt wurde.</a:t>
          </a:r>
        </a:p>
        <a:p>
          <a:endParaRPr lang="de-CH"/>
        </a:p>
        <a:p>
          <a:r>
            <a:rPr lang="de-CH"/>
            <a:t>Diese Fälle werden im Zähler der Kennzahl 15 "Anteil R1-Resektionen bei Fällen mit invasivem Tumor" nicht berücksichtigt.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11430</xdr:colOff>
      <xdr:row>1</xdr:row>
      <xdr:rowOff>0</xdr:rowOff>
    </xdr:from>
    <xdr:to>
      <xdr:col>7</xdr:col>
      <xdr:colOff>249555</xdr:colOff>
      <xdr:row>10</xdr:row>
      <xdr:rowOff>0</xdr:rowOff>
    </xdr:to>
    <xdr:sp macro="" textlink="">
      <xdr:nvSpPr>
        <xdr:cNvPr id="2" name="Textfeld 1">
          <a:extLst>
            <a:ext uri="{FF2B5EF4-FFF2-40B4-BE49-F238E27FC236}">
              <a16:creationId xmlns:a16="http://schemas.microsoft.com/office/drawing/2014/main" id="{CF5C7613-88F3-4D1A-B341-CFFE9D3C2A11}"/>
            </a:ext>
          </a:extLst>
        </xdr:cNvPr>
        <xdr:cNvSpPr txBox="1"/>
      </xdr:nvSpPr>
      <xdr:spPr>
        <a:xfrm>
          <a:off x="11430" y="190500"/>
          <a:ext cx="5738813" cy="17145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[1246] "I26: pT bzw. ypT bzw. rpT" mit "is" ausgefüllt wurde, das Feld [1084] "N00: Patientin operiert" mit "ja" ausgefüllt wurde, und in mindestens einer onkologischen Brustoperation das Feld [1093] "E08: Art der ersten onkologischen Brustoperation", [1120] "F08: Art der zweiten onkologischen Brustoperation" oder [1135] "F40: Art der dritten onkologischen Brustoperation" nicht mit "brusterhaltend operiert" ausgefüllt wurde.</a:t>
          </a:r>
        </a:p>
        <a:p>
          <a:endParaRPr lang="de-CH"/>
        </a:p>
        <a:p>
          <a:r>
            <a:rPr lang="de-CH"/>
            <a:t>Diese Fälle werden im Zähler der Kennzahl 16a "Anteil der brusterhaltenden Operationen an allen Operationen bei Tis" nicht berücksichtigt.</a:t>
          </a:r>
        </a:p>
      </xdr:txBody>
    </xdr:sp>
    <xdr:clientData/>
  </xdr:twoCellAnchor>
  <xdr:twoCellAnchor>
    <xdr:from>
      <xdr:col>8</xdr:col>
      <xdr:colOff>0</xdr:colOff>
      <xdr:row>1</xdr:row>
      <xdr:rowOff>-1</xdr:rowOff>
    </xdr:from>
    <xdr:to>
      <xdr:col>15</xdr:col>
      <xdr:colOff>240030</xdr:colOff>
      <xdr:row>9</xdr:row>
      <xdr:rowOff>166686</xdr:rowOff>
    </xdr:to>
    <xdr:sp macro="" textlink="">
      <xdr:nvSpPr>
        <xdr:cNvPr id="3" name="Textfeld 2">
          <a:extLst>
            <a:ext uri="{FF2B5EF4-FFF2-40B4-BE49-F238E27FC236}">
              <a16:creationId xmlns:a16="http://schemas.microsoft.com/office/drawing/2014/main" id="{0F7E54C8-7BB2-4EE5-A50A-D76F7C9F79C1}"/>
            </a:ext>
          </a:extLst>
        </xdr:cNvPr>
        <xdr:cNvSpPr txBox="1"/>
      </xdr:nvSpPr>
      <xdr:spPr>
        <a:xfrm>
          <a:off x="6286500" y="190499"/>
          <a:ext cx="5740718" cy="1690687"/>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[1246] "I26: pT bzw. ypT bzw. rpT" mit "1", "1a", "1b", "1c" oder "mic" ausgefüllt wurde, das Feld [1084] "N00: Patientin operiert" mit "ja" ausgefüllt wurde, und in mindestens einer onkologischen Brustoperation das Feld [1093] "E08: Art der ersten onkologischen Brustoperation", [1120] "F08: Art der zweiten onkologischen Brustoperation" oder [1135] "F40: Art der dritten onkologischen Brustoperation" nicht mit "brusterhaltend operiert" bzw. "weite Resektion/Nachresektion" ausgefüllt wurde.</a:t>
          </a:r>
        </a:p>
        <a:p>
          <a:endParaRPr lang="de-CH"/>
        </a:p>
        <a:p>
          <a:r>
            <a:rPr lang="de-CH"/>
            <a:t>Diese Fälle werden im Zähler der Kennzahl 16a "Anteil der brusterhaltenden Operationen an allen Operationen bei T1" nicht berücksichtigt.</a:t>
          </a:r>
        </a:p>
      </xdr:txBody>
    </xdr:sp>
    <xdr:clientData/>
  </xdr:twoCellAnchor>
  <xdr:twoCellAnchor>
    <xdr:from>
      <xdr:col>16</xdr:col>
      <xdr:colOff>0</xdr:colOff>
      <xdr:row>1</xdr:row>
      <xdr:rowOff>0</xdr:rowOff>
    </xdr:from>
    <xdr:to>
      <xdr:col>23</xdr:col>
      <xdr:colOff>240030</xdr:colOff>
      <xdr:row>10</xdr:row>
      <xdr:rowOff>0</xdr:rowOff>
    </xdr:to>
    <xdr:sp macro="" textlink="">
      <xdr:nvSpPr>
        <xdr:cNvPr id="4" name="Textfeld 3">
          <a:extLst>
            <a:ext uri="{FF2B5EF4-FFF2-40B4-BE49-F238E27FC236}">
              <a16:creationId xmlns:a16="http://schemas.microsoft.com/office/drawing/2014/main" id="{A95F735E-6FCD-4B70-B804-4880CB5F5556}"/>
            </a:ext>
          </a:extLst>
        </xdr:cNvPr>
        <xdr:cNvSpPr txBox="1"/>
      </xdr:nvSpPr>
      <xdr:spPr>
        <a:xfrm>
          <a:off x="12573000" y="190500"/>
          <a:ext cx="5740718" cy="17145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[1246] "I26: pT bzw. ypT bzw. rpT" mit "2" ausgefüllt wurde, das Feld [1084] "N00: Patientin operiert" mit "ja" ausgefüllt wurde, und in mindestens einer onkologischen Brustoperation das Feld [1093] "E08: Art der ersten onkologischen Brustoperation", [1120] "F08: Art der zweiten onkologischen Brustoperation" oder [1135] "F40: Art der dritten onkologischen Brustoperation" nicht mit "brusterhaltend operiert" bzw. "weite Resektion/Nachresektion" ausgefüllt wurde.</a:t>
          </a:r>
        </a:p>
        <a:p>
          <a:endParaRPr lang="de-CH"/>
        </a:p>
        <a:p>
          <a:r>
            <a:rPr lang="de-CH"/>
            <a:t>Diese Fälle werden im Zähler der Kennzahl 16a "Anteil der brusterhaltenden Operationen an allen Operationen bei T2" nicht berücksichtigt.</a:t>
          </a:r>
        </a:p>
      </xdr:txBody>
    </xdr:sp>
    <xdr:clientData/>
  </xdr:twoCellAnchor>
  <xdr:twoCellAnchor>
    <xdr:from>
      <xdr:col>24</xdr:col>
      <xdr:colOff>0</xdr:colOff>
      <xdr:row>1</xdr:row>
      <xdr:rowOff>0</xdr:rowOff>
    </xdr:from>
    <xdr:to>
      <xdr:col>31</xdr:col>
      <xdr:colOff>240030</xdr:colOff>
      <xdr:row>10</xdr:row>
      <xdr:rowOff>0</xdr:rowOff>
    </xdr:to>
    <xdr:sp macro="" textlink="">
      <xdr:nvSpPr>
        <xdr:cNvPr id="5" name="Textfeld 4">
          <a:extLst>
            <a:ext uri="{FF2B5EF4-FFF2-40B4-BE49-F238E27FC236}">
              <a16:creationId xmlns:a16="http://schemas.microsoft.com/office/drawing/2014/main" id="{312133EC-4730-4D16-A6EB-5739C159587E}"/>
            </a:ext>
          </a:extLst>
        </xdr:cNvPr>
        <xdr:cNvSpPr txBox="1"/>
      </xdr:nvSpPr>
      <xdr:spPr>
        <a:xfrm>
          <a:off x="18859500" y="190500"/>
          <a:ext cx="5740718" cy="17145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[1246] "I26: pT bzw. ypT bzw. rpT" mit "3" ausgefüllt wurde, das Feld [1084] "N00: Patientin operiert" mit "ja" ausgefüllt wurde, und in mindestens einer onkologischen Brustoperation das Feld [1093] "E08: Art der ersten onkologischen Brustoperation", [1120] "F08: Art der zweiten onkologischen Brustoperation" oder [1135] "F40: Art der dritten onkologischen Brustoperation" nicht mit "brusterhaltend operiert" bzw. "weite Resektion/Nachresektion" ausgefüllt wurde.</a:t>
          </a:r>
        </a:p>
        <a:p>
          <a:endParaRPr lang="de-CH"/>
        </a:p>
        <a:p>
          <a:r>
            <a:rPr lang="de-CH"/>
            <a:t>Diese Fälle werden im Zähler der Kennzahl 16a "Anteil der brusterhaltenden Operationen an allen Operationen bei T3" nicht berücksichtigt.</a:t>
          </a:r>
        </a:p>
      </xdr:txBody>
    </xdr:sp>
    <xdr:clientData/>
  </xdr:twoCellAnchor>
  <xdr:twoCellAnchor>
    <xdr:from>
      <xdr:col>32</xdr:col>
      <xdr:colOff>0</xdr:colOff>
      <xdr:row>1</xdr:row>
      <xdr:rowOff>-1</xdr:rowOff>
    </xdr:from>
    <xdr:to>
      <xdr:col>39</xdr:col>
      <xdr:colOff>240030</xdr:colOff>
      <xdr:row>9</xdr:row>
      <xdr:rowOff>166686</xdr:rowOff>
    </xdr:to>
    <xdr:sp macro="" textlink="">
      <xdr:nvSpPr>
        <xdr:cNvPr id="6" name="Textfeld 5">
          <a:extLst>
            <a:ext uri="{FF2B5EF4-FFF2-40B4-BE49-F238E27FC236}">
              <a16:creationId xmlns:a16="http://schemas.microsoft.com/office/drawing/2014/main" id="{E94945E6-384F-4B0F-ACF4-7B47D626C6A3}"/>
            </a:ext>
          </a:extLst>
        </xdr:cNvPr>
        <xdr:cNvSpPr txBox="1"/>
      </xdr:nvSpPr>
      <xdr:spPr>
        <a:xfrm>
          <a:off x="25146000" y="190499"/>
          <a:ext cx="5740718" cy="1690687"/>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[1246] "I26: pT bzw. ypT bzw. rpT" mit "4", "4a", "4b", "4c" oder "4d" ausgefüllt wurde, das Feld [1084] "N00: Patientin operiert" mit "ja" ausgefüllt wurde, und in mindestens einer onkologischen Brustoperation das Feld [1093] "E08: Art der ersten onkologischen Brustoperation", [1120] "F08: Art der zweiten onkologischen Brustoperation" oder [1135] "F40: Art der dritten onkologischen Brustoperation" nicht mit "brusterhaltend operiert" bzw. "weite Resektion/Nachresektion" ausgefüllt wurde.</a:t>
          </a:r>
        </a:p>
        <a:p>
          <a:endParaRPr lang="de-CH"/>
        </a:p>
        <a:p>
          <a:r>
            <a:rPr lang="de-CH"/>
            <a:t>Diese Fälle werden im Zähler der Kennzahl 16a "Anteil der brusterhaltenden Operationen an allen Operationen bei T4" nicht berücksichtigt.</a:t>
          </a:r>
        </a:p>
      </xdr:txBody>
    </xdr:sp>
    <xdr:clientData/>
  </xdr:twoCellAnchor>
  <xdr:twoCellAnchor>
    <xdr:from>
      <xdr:col>40</xdr:col>
      <xdr:colOff>0</xdr:colOff>
      <xdr:row>1</xdr:row>
      <xdr:rowOff>0</xdr:rowOff>
    </xdr:from>
    <xdr:to>
      <xdr:col>47</xdr:col>
      <xdr:colOff>240030</xdr:colOff>
      <xdr:row>10</xdr:row>
      <xdr:rowOff>0</xdr:rowOff>
    </xdr:to>
    <xdr:sp macro="" textlink="">
      <xdr:nvSpPr>
        <xdr:cNvPr id="7" name="Textfeld 6">
          <a:extLst>
            <a:ext uri="{FF2B5EF4-FFF2-40B4-BE49-F238E27FC236}">
              <a16:creationId xmlns:a16="http://schemas.microsoft.com/office/drawing/2014/main" id="{1B1A929D-3B0C-494A-9FA7-7611925D31CE}"/>
            </a:ext>
          </a:extLst>
        </xdr:cNvPr>
        <xdr:cNvSpPr txBox="1"/>
      </xdr:nvSpPr>
      <xdr:spPr>
        <a:xfrm>
          <a:off x="31432500" y="190500"/>
          <a:ext cx="5740718" cy="1714500"/>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[1246] "I26: pT bzw. ypT bzw. rpT" mit "x" ausgefüllt wurde, das Feld [1084] "N00: Patientin operiert" mit "ja" ausgefüllt wurde, und in mindestens einer onkologischen Brustoperation das Feld [1093] "E08: Art der ersten onkologischen Brustoperation", [1120] "F08: Art der zweiten onkologischen Brustoperation" oder [1135] "F40: Art der dritten onkologischen Brustoperation" nicht mit "brusterhaltend operiert" bzw. "weite Resektion/Nachresektion" ausgefüllt wurde.</a:t>
          </a:r>
        </a:p>
        <a:p>
          <a:endParaRPr lang="de-CH"/>
        </a:p>
        <a:p>
          <a:r>
            <a:rPr lang="de-CH"/>
            <a:t>Diese Fälle werden im Zähler der Kennzahl 16a "Anteil der brusterhaltenden Operationen an allen Operationen bei TX" nicht berücksichtigt.</a:t>
          </a:r>
        </a:p>
      </xdr:txBody>
    </xdr:sp>
    <xdr:clientData/>
  </xdr:twoCellAnchor>
  <xdr:twoCellAnchor>
    <xdr:from>
      <xdr:col>48</xdr:col>
      <xdr:colOff>0</xdr:colOff>
      <xdr:row>1</xdr:row>
      <xdr:rowOff>-1</xdr:rowOff>
    </xdr:from>
    <xdr:to>
      <xdr:col>55</xdr:col>
      <xdr:colOff>240030</xdr:colOff>
      <xdr:row>9</xdr:row>
      <xdr:rowOff>166686</xdr:rowOff>
    </xdr:to>
    <xdr:sp macro="" textlink="">
      <xdr:nvSpPr>
        <xdr:cNvPr id="8" name="Textfeld 7">
          <a:extLst>
            <a:ext uri="{FF2B5EF4-FFF2-40B4-BE49-F238E27FC236}">
              <a16:creationId xmlns:a16="http://schemas.microsoft.com/office/drawing/2014/main" id="{D2B62A48-E883-4A73-9D91-C3A33843EBBD}"/>
            </a:ext>
          </a:extLst>
        </xdr:cNvPr>
        <xdr:cNvSpPr txBox="1"/>
      </xdr:nvSpPr>
      <xdr:spPr>
        <a:xfrm>
          <a:off x="37719000" y="190499"/>
          <a:ext cx="5740718" cy="1690687"/>
        </a:xfrm>
        <a:prstGeom prst="rect">
          <a:avLst/>
        </a:prstGeom>
        <a:solidFill>
          <a:schemeClr val="tx2">
            <a:lumMod val="20000"/>
            <a:lumOff val="80000"/>
          </a:schemeClr>
        </a:solidFill>
        <a:ln w="9525">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rtlCol="0"/>
        <a:lstStyle/>
        <a:p>
          <a:r>
            <a:rPr lang="de-CH"/>
            <a:t>In der folgenden Tabelle werden alle Fälle aufgelistet, bei denen das Feld [1246] "I26: pT bzw. ypT bzw. rpT" mit "0" ausgefüllt wurde, das Feld [1084] "N00: Patientin operiert" mit "ja" ausgefüllt wurde, und in mindestens einer onkologischen Brustoperation das Feld [1093] "E08: Art der ersten onkologischen Brustoperation", [1120] "F08: Art der zweiten onkologischen Brustoperation" oder [1135] "F40: Art der dritten onkologischen Brustoperation" nicht mit "brusterhaltend operiert" bzw. "weite Resektion/Nachresektion" ausgefüllt wurde.</a:t>
          </a:r>
        </a:p>
        <a:p>
          <a:endParaRPr lang="de-CH"/>
        </a:p>
        <a:p>
          <a:r>
            <a:rPr lang="de-CH"/>
            <a:t>Diese Fälle werden im Zähler der Kennzahl 16a "Anteil der brusterhaltenden Operationen an allen Operationen bei T0" nicht berücksichtigt.</a:t>
          </a:r>
        </a:p>
      </xdr:txBody>
    </xdr:sp>
    <xdr:clientData/>
  </xdr:twoCellAnchor>
</xdr:wsDr>
</file>

<file path=xl/persons/person.xml><?xml version="1.0" encoding="utf-8"?>
<personList xmlns="http://schemas.microsoft.com/office/spreadsheetml/2018/threadedcomments" xmlns:x="http://schemas.openxmlformats.org/spreadsheetml/2006/main">
  <person displayName="Milena Schellenbaum - Adjumed" id="{65B3C45F-0775-4804-99EC-5EB3CAAB7925}" userId="S::milena.schellenbaum@adjumed.ch::d01cb5f9-3a5d-4639-946b-dc3980660f9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tudien2" displayName="Studien2" ref="A1:H11" totalsRowShown="0" headerRowDxfId="16" dataDxfId="15" tableBorderDxfId="14">
  <autoFilter ref="A1:H11" xr:uid="{00000000-0009-0000-0100-000001000000}"/>
  <tableColumns count="8">
    <tableColumn id="1" xr3:uid="{00000000-0010-0000-0000-000001000000}" name="Bezeichnung" dataDxfId="13"/>
    <tableColumn id="7" xr3:uid="{00000000-0010-0000-0000-000007000000}" name="Studientyp (interventionell oder andere)" dataDxfId="12"/>
    <tableColumn id="2" xr3:uid="{00000000-0010-0000-0000-000002000000}" name="Titel" dataDxfId="11"/>
    <tableColumn id="3" xr3:uid="{00000000-0010-0000-0000-000003000000}" name="Datum Ethikvotum" dataDxfId="10"/>
    <tableColumn id="4" xr3:uid="{00000000-0010-0000-0000-000004000000}" name="Status" dataDxfId="9"/>
    <tableColumn id="5" xr3:uid="{00000000-0010-0000-0000-000005000000}" name="Anzahl Patienten" dataDxfId="8"/>
    <tableColumn id="6" xr3:uid="{00000000-0010-0000-0000-000006000000}" name="Protokoll" dataDxfId="7"/>
    <tableColumn id="8" xr3:uid="{00000000-0010-0000-0000-000008000000}" name="Interventionell" dataDxfId="6">
      <calculatedColumnFormula>IF(B2="interventionell",+F2,0)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88" dT="2023-07-14T11:31:02.23" personId="{65B3C45F-0775-4804-99EC-5EB3CAAB7925}" id="{DDA10559-6B2C-4388-829E-118DC992F1DF}">
    <text>Hier sollten beide die gleiche Grundgesamtheit haben, oder?</text>
  </threadedComment>
  <threadedComment ref="G92" dT="2023-06-29T16:07:59.19" personId="{65B3C45F-0775-4804-99EC-5EB3CAAB7925}" id="{84F40A13-2B92-46A0-9E9C-98CB5CCE5742}">
    <text>Warum wird hier nicht die Grundgesamtheit genommen?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roche-trials.com/trialDetailsGet.action?studyNumber=MO28048"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113"/>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baseColWidth="10" defaultColWidth="11.6640625" defaultRowHeight="13.2" x14ac:dyDescent="0.25"/>
  <cols>
    <col min="1" max="1" width="4" style="2" bestFit="1" customWidth="1"/>
    <col min="2" max="2" width="39.33203125" style="4" hidden="1" customWidth="1"/>
    <col min="3" max="3" width="42.33203125" style="4" customWidth="1"/>
    <col min="4" max="4" width="12.44140625" style="1" customWidth="1"/>
    <col min="5" max="5" width="38.33203125" style="4" customWidth="1"/>
    <col min="6" max="6" width="13.33203125" style="4" customWidth="1"/>
    <col min="7" max="7" width="9" style="4" customWidth="1"/>
    <col min="8" max="8" width="9.6640625" style="5" customWidth="1"/>
    <col min="9" max="9" width="14.44140625" style="4" customWidth="1"/>
    <col min="10" max="10" width="53.33203125" style="6" customWidth="1"/>
    <col min="11" max="11" width="47.44140625" style="3" customWidth="1"/>
    <col min="12" max="12" width="15.109375" style="3" customWidth="1"/>
    <col min="13" max="16384" width="11.6640625" style="3"/>
  </cols>
  <sheetData>
    <row r="1" spans="1:12" ht="20.25" customHeight="1" x14ac:dyDescent="0.3">
      <c r="A1" s="73"/>
      <c r="B1" s="74"/>
      <c r="C1" s="75" t="s">
        <v>46</v>
      </c>
      <c r="D1" s="61"/>
      <c r="E1" s="283">
        <f>VALUE(Kliniknummer!C2)</f>
        <v>0</v>
      </c>
      <c r="F1" s="74"/>
      <c r="G1" s="74"/>
      <c r="H1" s="76"/>
      <c r="I1" s="74"/>
      <c r="J1" s="77"/>
      <c r="K1" s="77"/>
      <c r="L1" s="164"/>
    </row>
    <row r="2" spans="1:12" ht="6.75" customHeight="1" thickBot="1" x14ac:dyDescent="0.3"/>
    <row r="3" spans="1:12" ht="27" thickBot="1" x14ac:dyDescent="0.3">
      <c r="A3" s="239" t="s">
        <v>61</v>
      </c>
      <c r="B3" s="240" t="s">
        <v>0</v>
      </c>
      <c r="C3" s="240" t="s">
        <v>1</v>
      </c>
      <c r="D3" s="240" t="s">
        <v>62</v>
      </c>
      <c r="E3" s="240" t="s">
        <v>2</v>
      </c>
      <c r="F3" s="240" t="s">
        <v>69</v>
      </c>
      <c r="G3" s="240" t="s">
        <v>37</v>
      </c>
      <c r="H3" s="241" t="s">
        <v>34</v>
      </c>
      <c r="I3" s="240" t="s">
        <v>60</v>
      </c>
      <c r="J3" s="240" t="s">
        <v>35</v>
      </c>
      <c r="K3" s="240" t="s">
        <v>59</v>
      </c>
      <c r="L3" s="242" t="s">
        <v>56</v>
      </c>
    </row>
    <row r="4" spans="1:12" ht="13.8" thickBot="1" x14ac:dyDescent="0.3">
      <c r="A4" s="428" t="s">
        <v>71</v>
      </c>
      <c r="B4" s="168" t="s">
        <v>10</v>
      </c>
      <c r="C4" s="438" t="s">
        <v>149</v>
      </c>
      <c r="D4" s="110" t="s">
        <v>42</v>
      </c>
      <c r="E4" s="111" t="s">
        <v>52</v>
      </c>
      <c r="F4" s="372" t="s">
        <v>150</v>
      </c>
      <c r="G4" s="373"/>
      <c r="H4" s="7"/>
      <c r="I4" s="9"/>
      <c r="J4" s="27" t="str">
        <f>IF(ISBLANK(F4)=TRUE,"",IF(F4=0,"Bitte Wert grösser 0 angeben",""))</f>
        <v/>
      </c>
      <c r="K4" s="52" t="str">
        <f t="shared" ref="K4:K12" si="0">IF(J4&gt;"","Begründung angeben","")</f>
        <v/>
      </c>
      <c r="L4" s="243"/>
    </row>
    <row r="5" spans="1:12" ht="13.8" thickBot="1" x14ac:dyDescent="0.3">
      <c r="A5" s="429"/>
      <c r="B5" s="168"/>
      <c r="C5" s="439"/>
      <c r="D5" s="112">
        <v>125</v>
      </c>
      <c r="E5" s="113" t="s">
        <v>137</v>
      </c>
      <c r="F5" s="374" t="s">
        <v>151</v>
      </c>
      <c r="G5" s="375"/>
      <c r="H5" s="18"/>
      <c r="I5" s="97"/>
      <c r="J5" s="27" t="str">
        <f>IF(F5&gt;0,IF(F5&lt;D5,"Minimal-Wert nicht erreicht",""),"")</f>
        <v/>
      </c>
      <c r="K5" s="52"/>
      <c r="L5" s="243"/>
    </row>
    <row r="6" spans="1:12" ht="13.8" thickBot="1" x14ac:dyDescent="0.3">
      <c r="A6" s="429"/>
      <c r="B6" s="168"/>
      <c r="C6" s="439"/>
      <c r="D6" s="112" t="s">
        <v>42</v>
      </c>
      <c r="E6" s="114" t="s">
        <v>53</v>
      </c>
      <c r="F6" s="374" t="s">
        <v>238</v>
      </c>
      <c r="G6" s="376" t="str">
        <f>IF(ISBLANK(F5)=TRUE,"",F5)</f>
        <v>AA_Output:FilterSetting_ID=9028;Field=Total</v>
      </c>
      <c r="H6" s="98" t="e">
        <f>IF(ISBLANK(F6),"",F6/G6)</f>
        <v>#VALUE!</v>
      </c>
      <c r="I6" s="97"/>
      <c r="J6" s="27"/>
      <c r="K6" s="52"/>
      <c r="L6" s="243"/>
    </row>
    <row r="7" spans="1:12" ht="13.5" customHeight="1" thickBot="1" x14ac:dyDescent="0.3">
      <c r="A7" s="429"/>
      <c r="B7" s="168"/>
      <c r="C7" s="439"/>
      <c r="D7" s="115" t="s">
        <v>42</v>
      </c>
      <c r="E7" s="116" t="s">
        <v>58</v>
      </c>
      <c r="F7" s="377" t="s">
        <v>152</v>
      </c>
      <c r="G7" s="378" t="str">
        <f>IF(ISBLANK(F5)=TRUE,"",F5)</f>
        <v>AA_Output:FilterSetting_ID=9028;Field=Total</v>
      </c>
      <c r="H7" s="98" t="e">
        <f>IF(ISBLANK(F7),"",F7/G7)</f>
        <v>#VALUE!</v>
      </c>
      <c r="I7" s="11"/>
      <c r="J7" s="27"/>
      <c r="K7" s="53" t="str">
        <f t="shared" si="0"/>
        <v/>
      </c>
      <c r="L7" s="243"/>
    </row>
    <row r="8" spans="1:12" ht="13.5" customHeight="1" thickBot="1" x14ac:dyDescent="0.3">
      <c r="A8" s="430"/>
      <c r="B8" s="168"/>
      <c r="C8" s="440"/>
      <c r="D8" s="117" t="s">
        <v>42</v>
      </c>
      <c r="E8" s="118" t="s">
        <v>57</v>
      </c>
      <c r="F8" s="379" t="e">
        <f>IF(F5=0,0,F5-F7)</f>
        <v>#VALUE!</v>
      </c>
      <c r="G8" s="378" t="str">
        <f>IF(ISBLANK(F5)=TRUE,"",F5)</f>
        <v>AA_Output:FilterSetting_ID=9028;Field=Total</v>
      </c>
      <c r="H8" s="98" t="e">
        <f>IF(F8=0,"",F8/G8)</f>
        <v>#VALUE!</v>
      </c>
      <c r="I8" s="15"/>
      <c r="J8" s="29"/>
      <c r="K8" s="54" t="str">
        <f t="shared" si="0"/>
        <v/>
      </c>
      <c r="L8" s="243"/>
    </row>
    <row r="9" spans="1:12" ht="27" thickBot="1" x14ac:dyDescent="0.3">
      <c r="A9" s="169" t="s">
        <v>72</v>
      </c>
      <c r="B9" s="170" t="s">
        <v>4</v>
      </c>
      <c r="C9" s="170" t="s">
        <v>65</v>
      </c>
      <c r="D9" s="165" t="s">
        <v>42</v>
      </c>
      <c r="E9" s="145" t="s">
        <v>134</v>
      </c>
      <c r="F9" s="407" t="s">
        <v>276</v>
      </c>
      <c r="G9" s="381" t="e">
        <f>IF(F5*F9=0,"",F5)</f>
        <v>#VALUE!</v>
      </c>
      <c r="H9" s="96" t="e">
        <f>IF(ISBLANK(F9),"",F9/G9)</f>
        <v>#VALUE!</v>
      </c>
      <c r="I9" s="16"/>
      <c r="J9" s="183"/>
      <c r="K9" s="230"/>
      <c r="L9" s="243"/>
    </row>
    <row r="10" spans="1:12" ht="13.5" customHeight="1" x14ac:dyDescent="0.25">
      <c r="A10" s="429">
        <v>2</v>
      </c>
      <c r="B10" s="439"/>
      <c r="C10" s="439" t="s">
        <v>136</v>
      </c>
      <c r="D10" s="463">
        <v>30</v>
      </c>
      <c r="E10" s="481" t="s">
        <v>14</v>
      </c>
      <c r="F10" s="229" t="str">
        <f>IF('Anzahl Eingriffe pro KTM'!C4="","",'Anzahl Eingriffe pro KTM'!E4)</f>
        <v/>
      </c>
      <c r="G10" s="18"/>
      <c r="H10" s="18"/>
      <c r="I10" s="229" t="str">
        <f>IF('Anzahl Eingriffe pro KTM'!C4="","",'Anzahl Eingriffe pro KTM'!C4)</f>
        <v/>
      </c>
      <c r="J10" s="27" t="str">
        <f>IF(_xlfn.NUMBERVALUE(F10)&gt;0,IF(_xlfn.NUMBERVALUE(F10)&lt;$D$10,"Minimal-Wert nicht erreicht",""),"")</f>
        <v/>
      </c>
      <c r="K10" s="52" t="str">
        <f t="shared" si="0"/>
        <v/>
      </c>
      <c r="L10" s="243"/>
    </row>
    <row r="11" spans="1:12" ht="13.5" customHeight="1" x14ac:dyDescent="0.25">
      <c r="A11" s="429"/>
      <c r="B11" s="439"/>
      <c r="C11" s="439"/>
      <c r="D11" s="463"/>
      <c r="E11" s="482"/>
      <c r="F11" s="229" t="str">
        <f>IF('Anzahl Eingriffe pro KTM'!C5="","",'Anzahl Eingriffe pro KTM'!E5)</f>
        <v/>
      </c>
      <c r="G11" s="31"/>
      <c r="H11" s="31"/>
      <c r="I11" s="58" t="str">
        <f>IF('Anzahl Eingriffe pro KTM'!C5="","",'Anzahl Eingriffe pro KTM'!C5)</f>
        <v/>
      </c>
      <c r="J11" s="27" t="str">
        <f t="shared" ref="J11:J18" si="1">IF(_xlfn.NUMBERVALUE(F11)&gt;0,IF(_xlfn.NUMBERVALUE(F11)&lt;$D$10,"Minimal-Wert nicht erreicht",""),"")</f>
        <v/>
      </c>
      <c r="K11" s="53" t="str">
        <f t="shared" si="0"/>
        <v/>
      </c>
      <c r="L11" s="243"/>
    </row>
    <row r="12" spans="1:12" ht="13.5" customHeight="1" x14ac:dyDescent="0.25">
      <c r="A12" s="429"/>
      <c r="B12" s="439"/>
      <c r="C12" s="439"/>
      <c r="D12" s="463"/>
      <c r="E12" s="482"/>
      <c r="F12" s="229" t="str">
        <f>IF('Anzahl Eingriffe pro KTM'!C6="","",'Anzahl Eingriffe pro KTM'!E6)</f>
        <v/>
      </c>
      <c r="G12" s="31"/>
      <c r="H12" s="31"/>
      <c r="I12" s="58" t="str">
        <f>IF('Anzahl Eingriffe pro KTM'!C6="","",'Anzahl Eingriffe pro KTM'!C6)</f>
        <v/>
      </c>
      <c r="J12" s="27" t="str">
        <f t="shared" si="1"/>
        <v/>
      </c>
      <c r="K12" s="53" t="str">
        <f t="shared" si="0"/>
        <v/>
      </c>
      <c r="L12" s="243"/>
    </row>
    <row r="13" spans="1:12" ht="13.5" customHeight="1" x14ac:dyDescent="0.25">
      <c r="A13" s="429"/>
      <c r="B13" s="439"/>
      <c r="C13" s="439"/>
      <c r="D13" s="463"/>
      <c r="E13" s="482"/>
      <c r="F13" s="229" t="str">
        <f>IF('Anzahl Eingriffe pro KTM'!C7="","",'Anzahl Eingriffe pro KTM'!E7)</f>
        <v/>
      </c>
      <c r="G13" s="31"/>
      <c r="H13" s="31"/>
      <c r="I13" s="58" t="str">
        <f>IF('Anzahl Eingriffe pro KTM'!C7="","",'Anzahl Eingriffe pro KTM'!C7)</f>
        <v/>
      </c>
      <c r="J13" s="27" t="str">
        <f t="shared" si="1"/>
        <v/>
      </c>
      <c r="K13" s="53" t="str">
        <f t="shared" ref="K13:K55" si="2">IF(J13&gt;"","Begründung angeben","")</f>
        <v/>
      </c>
      <c r="L13" s="243"/>
    </row>
    <row r="14" spans="1:12" ht="13.5" customHeight="1" x14ac:dyDescent="0.25">
      <c r="A14" s="429"/>
      <c r="B14" s="439"/>
      <c r="C14" s="439"/>
      <c r="D14" s="463"/>
      <c r="E14" s="482"/>
      <c r="F14" s="229" t="str">
        <f>IF('Anzahl Eingriffe pro KTM'!C8="","",'Anzahl Eingriffe pro KTM'!E8)</f>
        <v/>
      </c>
      <c r="G14" s="31"/>
      <c r="H14" s="31"/>
      <c r="I14" s="58" t="str">
        <f>IF('Anzahl Eingriffe pro KTM'!C8="","",'Anzahl Eingriffe pro KTM'!C8)</f>
        <v/>
      </c>
      <c r="J14" s="27" t="str">
        <f t="shared" si="1"/>
        <v/>
      </c>
      <c r="K14" s="53" t="str">
        <f t="shared" si="2"/>
        <v/>
      </c>
      <c r="L14" s="243"/>
    </row>
    <row r="15" spans="1:12" ht="13.5" customHeight="1" x14ac:dyDescent="0.25">
      <c r="A15" s="429"/>
      <c r="B15" s="439"/>
      <c r="C15" s="439"/>
      <c r="D15" s="463"/>
      <c r="E15" s="482"/>
      <c r="F15" s="229" t="str">
        <f>IF('Anzahl Eingriffe pro KTM'!C9="","",'Anzahl Eingriffe pro KTM'!E9)</f>
        <v/>
      </c>
      <c r="G15" s="31"/>
      <c r="H15" s="31"/>
      <c r="I15" s="58" t="str">
        <f>IF('Anzahl Eingriffe pro KTM'!C9="","",'Anzahl Eingriffe pro KTM'!C9)</f>
        <v/>
      </c>
      <c r="J15" s="27" t="str">
        <f t="shared" si="1"/>
        <v/>
      </c>
      <c r="K15" s="53" t="str">
        <f t="shared" si="2"/>
        <v/>
      </c>
      <c r="L15" s="243"/>
    </row>
    <row r="16" spans="1:12" ht="13.5" customHeight="1" x14ac:dyDescent="0.25">
      <c r="A16" s="429"/>
      <c r="B16" s="153"/>
      <c r="C16" s="439"/>
      <c r="D16" s="463"/>
      <c r="E16" s="482"/>
      <c r="F16" s="229" t="str">
        <f>IF('Anzahl Eingriffe pro KTM'!C10="","",'Anzahl Eingriffe pro KTM'!E10)</f>
        <v/>
      </c>
      <c r="G16" s="31"/>
      <c r="H16" s="31"/>
      <c r="I16" s="58" t="str">
        <f>IF('Anzahl Eingriffe pro KTM'!C10="","",'Anzahl Eingriffe pro KTM'!C10)</f>
        <v/>
      </c>
      <c r="J16" s="27" t="str">
        <f t="shared" si="1"/>
        <v/>
      </c>
      <c r="K16" s="53" t="str">
        <f t="shared" si="2"/>
        <v/>
      </c>
      <c r="L16" s="243"/>
    </row>
    <row r="17" spans="1:12" ht="13.5" customHeight="1" x14ac:dyDescent="0.25">
      <c r="A17" s="429"/>
      <c r="B17" s="153"/>
      <c r="C17" s="439"/>
      <c r="D17" s="463"/>
      <c r="E17" s="482"/>
      <c r="F17" s="229" t="str">
        <f>IF('Anzahl Eingriffe pro KTM'!C11="","",'Anzahl Eingriffe pro KTM'!E11)</f>
        <v/>
      </c>
      <c r="G17" s="31"/>
      <c r="H17" s="31"/>
      <c r="I17" s="58" t="str">
        <f>IF('Anzahl Eingriffe pro KTM'!C11="","",'Anzahl Eingriffe pro KTM'!C11)</f>
        <v/>
      </c>
      <c r="J17" s="27" t="str">
        <f t="shared" si="1"/>
        <v/>
      </c>
      <c r="K17" s="53" t="str">
        <f t="shared" si="2"/>
        <v/>
      </c>
      <c r="L17" s="243"/>
    </row>
    <row r="18" spans="1:12" ht="13.5" customHeight="1" x14ac:dyDescent="0.25">
      <c r="A18" s="429"/>
      <c r="B18" s="153"/>
      <c r="C18" s="439"/>
      <c r="D18" s="464"/>
      <c r="E18" s="483"/>
      <c r="F18" s="229" t="str">
        <f>IF('Anzahl Eingriffe pro KTM'!C12="","",'Anzahl Eingriffe pro KTM'!E12)</f>
        <v/>
      </c>
      <c r="G18" s="31"/>
      <c r="H18" s="31"/>
      <c r="I18" s="58" t="str">
        <f>IF('Anzahl Eingriffe pro KTM'!C12="","",'Anzahl Eingriffe pro KTM'!C12)</f>
        <v/>
      </c>
      <c r="J18" s="27" t="str">
        <f t="shared" si="1"/>
        <v/>
      </c>
      <c r="K18" s="53" t="str">
        <f t="shared" si="2"/>
        <v/>
      </c>
      <c r="L18" s="243"/>
    </row>
    <row r="19" spans="1:12" ht="43.8" customHeight="1" thickBot="1" x14ac:dyDescent="0.3">
      <c r="A19" s="430"/>
      <c r="B19" s="260"/>
      <c r="C19" s="440"/>
      <c r="D19" s="277" t="s">
        <v>42</v>
      </c>
      <c r="E19" s="278" t="s">
        <v>36</v>
      </c>
      <c r="F19" s="279" t="e">
        <f>VLOOKUP("Total",'Anzahl Eingriffe pro KTM'!D:F,2,0)</f>
        <v>#N/A</v>
      </c>
      <c r="G19" s="271"/>
      <c r="H19" s="271"/>
      <c r="I19" s="280"/>
      <c r="J19" s="273" t="e">
        <f>IF(_xlfn.NUMBERVALUE(F19)&gt;0,IF(_xlfn.NUMBERVALUE(F19)=F9,"","Summe Eingriffe KTM "&amp;IF(_xlfn.NUMBERVALUE(F19)&lt;F9,"&lt;","&gt;")&amp;" Anz. Eingriffe insgesamt"),"")</f>
        <v>#N/A</v>
      </c>
      <c r="K19" s="274" t="e">
        <f>IF(J19&gt;"","Begründung angeben (Diskrepanz kann durch unterschiedliche Zählweise (1b = Erstkonsultation, 2 = Operationsdatum) erklärt werden)","")</f>
        <v>#N/A</v>
      </c>
      <c r="L19" s="281"/>
    </row>
    <row r="20" spans="1:12" ht="13.5" customHeight="1" x14ac:dyDescent="0.25">
      <c r="A20" s="417">
        <v>3</v>
      </c>
      <c r="B20" s="433" t="s">
        <v>5</v>
      </c>
      <c r="C20" s="415" t="s">
        <v>77</v>
      </c>
      <c r="D20" s="259">
        <v>30</v>
      </c>
      <c r="E20" s="149" t="s">
        <v>73</v>
      </c>
      <c r="F20" s="36"/>
      <c r="G20" s="269"/>
      <c r="H20" s="269"/>
      <c r="I20" s="19"/>
      <c r="J20" s="405" t="str">
        <f>IF(F20&gt;0,IF(F20&lt;D20,"Minimal-Wert nicht erreicht",""),"")</f>
        <v/>
      </c>
      <c r="K20" s="52" t="str">
        <f t="shared" si="2"/>
        <v/>
      </c>
      <c r="L20" s="246"/>
    </row>
    <row r="21" spans="1:12" ht="13.5" customHeight="1" x14ac:dyDescent="0.25">
      <c r="A21" s="417"/>
      <c r="B21" s="433"/>
      <c r="C21" s="433"/>
      <c r="D21" s="447">
        <v>30</v>
      </c>
      <c r="E21" s="445" t="s">
        <v>138</v>
      </c>
      <c r="F21" s="37"/>
      <c r="G21" s="10"/>
      <c r="H21" s="10"/>
      <c r="I21" s="175"/>
      <c r="J21" s="28" t="str">
        <f>IF(F21&gt;0,IF(F21&lt;D21,"Minimal-Wert nicht erreicht",""),"")</f>
        <v/>
      </c>
      <c r="K21" s="53" t="str">
        <f t="shared" si="2"/>
        <v/>
      </c>
      <c r="L21" s="243"/>
    </row>
    <row r="22" spans="1:12" ht="13.5" customHeight="1" x14ac:dyDescent="0.25">
      <c r="A22" s="417"/>
      <c r="B22" s="433"/>
      <c r="C22" s="433"/>
      <c r="D22" s="448"/>
      <c r="E22" s="446"/>
      <c r="F22" s="37"/>
      <c r="G22" s="10"/>
      <c r="H22" s="10"/>
      <c r="I22" s="175"/>
      <c r="J22" s="28" t="str">
        <f>IF(F22&gt;0,IF(F22&lt;D21,"Minimal-Wert nicht erreicht",""),"")</f>
        <v/>
      </c>
      <c r="K22" s="53" t="str">
        <f t="shared" si="2"/>
        <v/>
      </c>
      <c r="L22" s="243"/>
    </row>
    <row r="23" spans="1:12" ht="13.5" customHeight="1" x14ac:dyDescent="0.25">
      <c r="A23" s="417"/>
      <c r="B23" s="433"/>
      <c r="C23" s="433"/>
      <c r="D23" s="448"/>
      <c r="E23" s="446"/>
      <c r="F23" s="37"/>
      <c r="G23" s="10"/>
      <c r="H23" s="10"/>
      <c r="I23" s="175"/>
      <c r="J23" s="28" t="str">
        <f>IF(F23&gt;0,IF(F23&lt;D21,"Minimal-Wert nicht erreicht",""),"")</f>
        <v/>
      </c>
      <c r="K23" s="53" t="str">
        <f t="shared" ref="K23:K24" si="3">IF(J23&gt;"","Begründung angeben","")</f>
        <v/>
      </c>
      <c r="L23" s="243"/>
    </row>
    <row r="24" spans="1:12" ht="13.5" customHeight="1" x14ac:dyDescent="0.25">
      <c r="A24" s="417"/>
      <c r="B24" s="433"/>
      <c r="C24" s="433"/>
      <c r="D24" s="448"/>
      <c r="E24" s="446"/>
      <c r="F24" s="37"/>
      <c r="G24" s="10"/>
      <c r="H24" s="10"/>
      <c r="I24" s="175"/>
      <c r="J24" s="28" t="str">
        <f>IF(F24&gt;0,IF(F24&lt;D21,"Minimal-Wert nicht erreicht",""),"")</f>
        <v/>
      </c>
      <c r="K24" s="53" t="str">
        <f t="shared" si="3"/>
        <v/>
      </c>
      <c r="L24" s="243"/>
    </row>
    <row r="25" spans="1:12" s="265" customFormat="1" ht="13.5" customHeight="1" x14ac:dyDescent="0.25">
      <c r="A25" s="417"/>
      <c r="B25" s="433"/>
      <c r="C25" s="433"/>
      <c r="D25" s="449">
        <v>30</v>
      </c>
      <c r="E25" s="445" t="s">
        <v>139</v>
      </c>
      <c r="F25" s="261"/>
      <c r="G25" s="262"/>
      <c r="H25" s="262"/>
      <c r="I25" s="263"/>
      <c r="J25" s="28" t="str">
        <f>IF(F25&gt;0,IF(F25&lt;D25,"Minimal-Wert nicht erreicht",""),"")</f>
        <v/>
      </c>
      <c r="K25" s="53" t="str">
        <f t="shared" ref="K25" si="4">IF(J25&gt;"","Begründung angeben","")</f>
        <v/>
      </c>
      <c r="L25" s="264"/>
    </row>
    <row r="26" spans="1:12" s="265" customFormat="1" ht="13.5" customHeight="1" x14ac:dyDescent="0.25">
      <c r="A26" s="417"/>
      <c r="B26" s="433"/>
      <c r="C26" s="433"/>
      <c r="D26" s="450"/>
      <c r="E26" s="446"/>
      <c r="F26" s="261"/>
      <c r="G26" s="262"/>
      <c r="H26" s="262"/>
      <c r="I26" s="266"/>
      <c r="J26" s="28" t="str">
        <f>IF(F26&gt;0,IF(F26&lt;D25,"Minimal-Wert nicht erreicht",""),"")</f>
        <v/>
      </c>
      <c r="K26" s="53" t="str">
        <f>IF(J26&gt;"","Begründung angeben","")</f>
        <v/>
      </c>
      <c r="L26" s="264"/>
    </row>
    <row r="27" spans="1:12" s="265" customFormat="1" ht="13.5" customHeight="1" x14ac:dyDescent="0.25">
      <c r="A27" s="417"/>
      <c r="B27" s="433"/>
      <c r="C27" s="433"/>
      <c r="D27" s="450"/>
      <c r="E27" s="446"/>
      <c r="F27" s="261"/>
      <c r="G27" s="262"/>
      <c r="H27" s="262"/>
      <c r="I27" s="266"/>
      <c r="J27" s="28" t="str">
        <f>IF(F27&gt;0,IF(F27&lt;D25,"Minimal-Wert nicht erreicht",""),"")</f>
        <v/>
      </c>
      <c r="K27" s="53" t="str">
        <f>IF(J27&gt;"","Begründung angeben","")</f>
        <v/>
      </c>
      <c r="L27" s="264"/>
    </row>
    <row r="28" spans="1:12" s="265" customFormat="1" ht="13.5" customHeight="1" x14ac:dyDescent="0.25">
      <c r="A28" s="417"/>
      <c r="B28" s="433"/>
      <c r="C28" s="433"/>
      <c r="D28" s="451"/>
      <c r="E28" s="452"/>
      <c r="F28" s="261"/>
      <c r="G28" s="262"/>
      <c r="H28" s="262"/>
      <c r="I28" s="266"/>
      <c r="J28" s="28" t="str">
        <f>IF(F28&gt;0,IF(F28&lt;D25,"Minimal-Wert nicht erreicht",""),"")</f>
        <v/>
      </c>
      <c r="K28" s="53" t="str">
        <f>IF(J28&gt;"","Begründung angeben","")</f>
        <v/>
      </c>
      <c r="L28" s="264"/>
    </row>
    <row r="29" spans="1:12" ht="27.75" customHeight="1" x14ac:dyDescent="0.25">
      <c r="A29" s="417"/>
      <c r="B29" s="433"/>
      <c r="C29" s="433"/>
      <c r="D29" s="73">
        <v>10</v>
      </c>
      <c r="E29" s="149" t="s">
        <v>78</v>
      </c>
      <c r="F29" s="36"/>
      <c r="G29" s="18"/>
      <c r="H29" s="18"/>
      <c r="I29" s="19"/>
      <c r="J29" s="27" t="str">
        <f>IF(F29&gt;0,IF(F29&lt;D29,"Minimal-Wert nicht erreicht",""),"")</f>
        <v/>
      </c>
      <c r="K29" s="52" t="str">
        <f t="shared" si="2"/>
        <v/>
      </c>
      <c r="L29" s="243"/>
    </row>
    <row r="30" spans="1:12" x14ac:dyDescent="0.25">
      <c r="A30" s="417"/>
      <c r="B30" s="433"/>
      <c r="C30" s="433"/>
      <c r="D30" s="447">
        <v>10</v>
      </c>
      <c r="E30" s="442" t="s">
        <v>95</v>
      </c>
      <c r="F30" s="37"/>
      <c r="G30" s="48"/>
      <c r="H30" s="48"/>
      <c r="I30" s="175"/>
      <c r="J30" s="28" t="str">
        <f>IF(F30&gt;0,IF(F30&lt;D30,"Minimal-Wert nicht erreicht",""),"")</f>
        <v/>
      </c>
      <c r="K30" s="53" t="str">
        <f t="shared" si="2"/>
        <v/>
      </c>
      <c r="L30" s="243"/>
    </row>
    <row r="31" spans="1:12" x14ac:dyDescent="0.25">
      <c r="A31" s="417"/>
      <c r="B31" s="433"/>
      <c r="C31" s="433"/>
      <c r="D31" s="448"/>
      <c r="E31" s="443"/>
      <c r="F31" s="37"/>
      <c r="G31" s="48"/>
      <c r="H31" s="48"/>
      <c r="I31" s="175"/>
      <c r="J31" s="28" t="str">
        <f>IF(F31&gt;0,IF(F31&lt;D30,"Minimal-Wert nicht erreicht",""),"")</f>
        <v/>
      </c>
      <c r="K31" s="53" t="str">
        <f t="shared" si="2"/>
        <v/>
      </c>
      <c r="L31" s="243"/>
    </row>
    <row r="32" spans="1:12" x14ac:dyDescent="0.25">
      <c r="A32" s="417"/>
      <c r="B32" s="433"/>
      <c r="C32" s="433"/>
      <c r="D32" s="448"/>
      <c r="E32" s="443"/>
      <c r="F32" s="37"/>
      <c r="G32" s="48"/>
      <c r="H32" s="48"/>
      <c r="I32" s="175"/>
      <c r="J32" s="28" t="str">
        <f>IF(F32&gt;0,IF(F32&lt;D30,"Minimal-Wert nicht erreicht",""),"")</f>
        <v/>
      </c>
      <c r="K32" s="53" t="str">
        <f t="shared" ref="K32" si="5">IF(J32&gt;"","Begründung angeben","")</f>
        <v/>
      </c>
      <c r="L32" s="243"/>
    </row>
    <row r="33" spans="1:12" ht="13.8" thickBot="1" x14ac:dyDescent="0.3">
      <c r="A33" s="411"/>
      <c r="B33" s="441"/>
      <c r="C33" s="441"/>
      <c r="D33" s="488"/>
      <c r="E33" s="444"/>
      <c r="F33" s="270"/>
      <c r="G33" s="271"/>
      <c r="H33" s="271"/>
      <c r="I33" s="272"/>
      <c r="J33" s="273" t="str">
        <f>IF(F33&gt;0,IF(F33&lt;D30,"Minimal-Wert nicht erreicht",""),"")</f>
        <v/>
      </c>
      <c r="K33" s="274" t="str">
        <f t="shared" si="2"/>
        <v/>
      </c>
      <c r="L33" s="243"/>
    </row>
    <row r="34" spans="1:12" x14ac:dyDescent="0.25">
      <c r="A34" s="421">
        <v>4</v>
      </c>
      <c r="B34" s="431" t="s">
        <v>6</v>
      </c>
      <c r="C34" s="413" t="s">
        <v>79</v>
      </c>
      <c r="D34" s="267" t="s">
        <v>42</v>
      </c>
      <c r="E34" s="268" t="s">
        <v>122</v>
      </c>
      <c r="F34" s="36"/>
      <c r="G34" s="40"/>
      <c r="H34" s="269"/>
      <c r="I34" s="19"/>
      <c r="J34" s="27"/>
      <c r="K34" s="52"/>
      <c r="L34" s="243"/>
    </row>
    <row r="35" spans="1:12" ht="13.5" customHeight="1" x14ac:dyDescent="0.25">
      <c r="A35" s="421"/>
      <c r="B35" s="431"/>
      <c r="C35" s="431"/>
      <c r="D35" s="462">
        <v>250</v>
      </c>
      <c r="E35" s="458" t="s">
        <v>15</v>
      </c>
      <c r="F35" s="36"/>
      <c r="G35" s="172"/>
      <c r="H35" s="173"/>
      <c r="I35" s="175"/>
      <c r="J35" s="28" t="str">
        <f>IF(F35&gt;0,IF(F35&lt;D35,"Minimal-Wert nicht erreicht",""),"")</f>
        <v/>
      </c>
      <c r="K35" s="53" t="str">
        <f t="shared" si="2"/>
        <v/>
      </c>
      <c r="L35" s="243"/>
    </row>
    <row r="36" spans="1:12" ht="13.5" customHeight="1" x14ac:dyDescent="0.25">
      <c r="A36" s="421"/>
      <c r="B36" s="431"/>
      <c r="C36" s="431"/>
      <c r="D36" s="463"/>
      <c r="E36" s="459"/>
      <c r="F36" s="36"/>
      <c r="G36" s="172"/>
      <c r="H36" s="173"/>
      <c r="I36" s="175"/>
      <c r="J36" s="28" t="str">
        <f>IF(F36&gt;0,IF(F36&lt;D35,"Minimal-Wert nicht erreicht",""),"")</f>
        <v/>
      </c>
      <c r="K36" s="53" t="str">
        <f t="shared" si="2"/>
        <v/>
      </c>
      <c r="L36" s="243"/>
    </row>
    <row r="37" spans="1:12" ht="13.5" customHeight="1" x14ac:dyDescent="0.25">
      <c r="A37" s="421"/>
      <c r="B37" s="431"/>
      <c r="C37" s="431"/>
      <c r="D37" s="463"/>
      <c r="E37" s="459"/>
      <c r="F37" s="36"/>
      <c r="G37" s="172"/>
      <c r="H37" s="173"/>
      <c r="I37" s="175"/>
      <c r="J37" s="28" t="str">
        <f>IF(F37&gt;0,IF(F37&lt;D35,"Minimal-Wert nicht erreicht",""),"")</f>
        <v/>
      </c>
      <c r="K37" s="53" t="str">
        <f t="shared" ref="K37:K40" si="6">IF(J37&gt;"","Begründung angeben","")</f>
        <v/>
      </c>
      <c r="L37" s="243"/>
    </row>
    <row r="38" spans="1:12" ht="13.5" customHeight="1" x14ac:dyDescent="0.25">
      <c r="A38" s="421"/>
      <c r="B38" s="431"/>
      <c r="C38" s="431"/>
      <c r="D38" s="463"/>
      <c r="E38" s="459"/>
      <c r="F38" s="36"/>
      <c r="G38" s="172"/>
      <c r="H38" s="173"/>
      <c r="I38" s="175"/>
      <c r="J38" s="28" t="str">
        <f>IF(F38&gt;0,IF(F38&lt;D35,"Minimal-Wert nicht erreicht",""),"")</f>
        <v/>
      </c>
      <c r="K38" s="53" t="str">
        <f t="shared" si="6"/>
        <v/>
      </c>
      <c r="L38" s="243"/>
    </row>
    <row r="39" spans="1:12" ht="13.5" customHeight="1" x14ac:dyDescent="0.25">
      <c r="A39" s="421"/>
      <c r="B39" s="431"/>
      <c r="C39" s="431"/>
      <c r="D39" s="463"/>
      <c r="E39" s="459"/>
      <c r="F39" s="36"/>
      <c r="G39" s="172"/>
      <c r="H39" s="173"/>
      <c r="I39" s="175"/>
      <c r="J39" s="28" t="str">
        <f>IF(F39&gt;0,IF(F39&lt;D35,"Minimal-Wert nicht erreicht",""),"")</f>
        <v/>
      </c>
      <c r="K39" s="53" t="str">
        <f t="shared" si="6"/>
        <v/>
      </c>
      <c r="L39" s="243"/>
    </row>
    <row r="40" spans="1:12" ht="13.5" customHeight="1" x14ac:dyDescent="0.25">
      <c r="A40" s="421"/>
      <c r="B40" s="431"/>
      <c r="C40" s="431"/>
      <c r="D40" s="463"/>
      <c r="E40" s="459"/>
      <c r="F40" s="36"/>
      <c r="G40" s="172"/>
      <c r="H40" s="173"/>
      <c r="I40" s="175"/>
      <c r="J40" s="28" t="str">
        <f>IF(F40&gt;0,IF(F40&lt;D35,"Minimal-Wert nicht erreicht",""),"")</f>
        <v/>
      </c>
      <c r="K40" s="53" t="str">
        <f t="shared" si="6"/>
        <v/>
      </c>
      <c r="L40" s="243"/>
    </row>
    <row r="41" spans="1:12" ht="13.5" customHeight="1" x14ac:dyDescent="0.25">
      <c r="A41" s="421"/>
      <c r="B41" s="431"/>
      <c r="C41" s="431"/>
      <c r="D41" s="463"/>
      <c r="E41" s="459"/>
      <c r="F41" s="36"/>
      <c r="G41" s="172"/>
      <c r="H41" s="173"/>
      <c r="I41" s="175"/>
      <c r="J41" s="28" t="str">
        <f>IF(F41&gt;0,IF(F41&lt;D35,"Minimal-Wert nicht erreicht",""),"")</f>
        <v/>
      </c>
      <c r="K41" s="53" t="str">
        <f t="shared" si="2"/>
        <v/>
      </c>
      <c r="L41" s="243"/>
    </row>
    <row r="42" spans="1:12" ht="13.5" customHeight="1" x14ac:dyDescent="0.25">
      <c r="A42" s="421"/>
      <c r="B42" s="431"/>
      <c r="C42" s="431"/>
      <c r="D42" s="463"/>
      <c r="E42" s="460"/>
      <c r="F42" s="36"/>
      <c r="G42" s="31"/>
      <c r="H42" s="31"/>
      <c r="I42" s="175"/>
      <c r="J42" s="28" t="str">
        <f>IF(F42&gt;0,IF(F42&lt;D35,"Minimal-Wert nicht erreicht",""),"")</f>
        <v/>
      </c>
      <c r="K42" s="53" t="str">
        <f t="shared" si="2"/>
        <v/>
      </c>
      <c r="L42" s="243"/>
    </row>
    <row r="43" spans="1:12" ht="13.5" customHeight="1" x14ac:dyDescent="0.25">
      <c r="A43" s="421"/>
      <c r="B43" s="431"/>
      <c r="C43" s="431"/>
      <c r="D43" s="464"/>
      <c r="E43" s="461"/>
      <c r="F43" s="36"/>
      <c r="G43" s="49"/>
      <c r="H43" s="49"/>
      <c r="I43" s="175"/>
      <c r="J43" s="28" t="str">
        <f>IF(F43&gt;0,IF(F43&lt;D35,"Minimal-Wert nicht erreicht",""),"")</f>
        <v/>
      </c>
      <c r="K43" s="53" t="str">
        <f t="shared" si="2"/>
        <v/>
      </c>
      <c r="L43" s="243"/>
    </row>
    <row r="44" spans="1:12" ht="13.8" thickBot="1" x14ac:dyDescent="0.3">
      <c r="A44" s="421"/>
      <c r="B44" s="431"/>
      <c r="C44" s="431"/>
      <c r="D44" s="12" t="s">
        <v>42</v>
      </c>
      <c r="E44" s="17" t="s">
        <v>33</v>
      </c>
      <c r="F44" s="35">
        <f>SUM(F35:F43)</f>
        <v>0</v>
      </c>
      <c r="G44" s="13"/>
      <c r="H44" s="13"/>
      <c r="I44" s="14"/>
      <c r="J44" s="29" t="str">
        <f>IF(F44&gt;0,IF(F44=F34,"","Summe Befundungen KTM "&amp;IF(F34&lt;F44,"&gt;","&lt;")&amp;" Anz. Befundungen insgesamt"),"")</f>
        <v/>
      </c>
      <c r="K44" s="54" t="str">
        <f t="shared" si="2"/>
        <v/>
      </c>
      <c r="L44" s="243"/>
    </row>
    <row r="45" spans="1:12" ht="13.5" customHeight="1" x14ac:dyDescent="0.25">
      <c r="A45" s="471">
        <v>5</v>
      </c>
      <c r="B45" s="432" t="s">
        <v>7</v>
      </c>
      <c r="C45" s="466" t="s">
        <v>74</v>
      </c>
      <c r="D45" s="63" t="s">
        <v>42</v>
      </c>
      <c r="E45" s="167" t="s">
        <v>75</v>
      </c>
      <c r="F45" s="36"/>
      <c r="G45" s="32"/>
      <c r="H45" s="32"/>
      <c r="I45" s="38"/>
      <c r="J45" s="27"/>
      <c r="K45" s="52"/>
      <c r="L45" s="243"/>
    </row>
    <row r="46" spans="1:12" ht="13.5" customHeight="1" x14ac:dyDescent="0.25">
      <c r="A46" s="472"/>
      <c r="B46" s="433"/>
      <c r="C46" s="433"/>
      <c r="D46" s="447">
        <v>125</v>
      </c>
      <c r="E46" s="489" t="s">
        <v>76</v>
      </c>
      <c r="F46" s="36"/>
      <c r="G46" s="31"/>
      <c r="H46" s="31"/>
      <c r="I46" s="175"/>
      <c r="J46" s="28" t="str">
        <f>IF(F46&gt;0,IF(F46&lt;D46,"Minimal-Wert nicht erreicht",""),"")</f>
        <v/>
      </c>
      <c r="K46" s="53" t="str">
        <f t="shared" si="2"/>
        <v/>
      </c>
      <c r="L46" s="243"/>
    </row>
    <row r="47" spans="1:12" ht="13.5" customHeight="1" x14ac:dyDescent="0.25">
      <c r="A47" s="472"/>
      <c r="B47" s="433"/>
      <c r="C47" s="433"/>
      <c r="D47" s="448"/>
      <c r="E47" s="415"/>
      <c r="F47" s="36"/>
      <c r="G47" s="31"/>
      <c r="H47" s="31"/>
      <c r="I47" s="175"/>
      <c r="J47" s="28" t="str">
        <f>IF(F47&gt;0,IF(F47&lt;D46,"Minimal-Wert nicht erreicht",""),"")</f>
        <v/>
      </c>
      <c r="K47" s="53" t="str">
        <f t="shared" si="2"/>
        <v/>
      </c>
      <c r="L47" s="243"/>
    </row>
    <row r="48" spans="1:12" ht="13.5" customHeight="1" x14ac:dyDescent="0.25">
      <c r="A48" s="472"/>
      <c r="B48" s="433"/>
      <c r="C48" s="433"/>
      <c r="D48" s="448"/>
      <c r="E48" s="415"/>
      <c r="F48" s="36"/>
      <c r="G48" s="31"/>
      <c r="H48" s="31"/>
      <c r="I48" s="175"/>
      <c r="J48" s="28" t="str">
        <f>IF(F48&gt;0,IF(F48&lt;D46,"Minimal-Wert nicht erreicht",""),"")</f>
        <v/>
      </c>
      <c r="K48" s="53" t="str">
        <f t="shared" ref="K48:K52" si="7">IF(J48&gt;"","Begründung angeben","")</f>
        <v/>
      </c>
      <c r="L48" s="243"/>
    </row>
    <row r="49" spans="1:12" ht="13.5" customHeight="1" x14ac:dyDescent="0.25">
      <c r="A49" s="472"/>
      <c r="B49" s="433"/>
      <c r="C49" s="433"/>
      <c r="D49" s="448"/>
      <c r="E49" s="415"/>
      <c r="F49" s="36"/>
      <c r="G49" s="31"/>
      <c r="H49" s="31"/>
      <c r="I49" s="175"/>
      <c r="J49" s="28" t="str">
        <f>IF(F49&gt;0,IF(F49&lt;D46,"Minimal-Wert nicht erreicht",""),"")</f>
        <v/>
      </c>
      <c r="K49" s="53" t="str">
        <f t="shared" si="7"/>
        <v/>
      </c>
      <c r="L49" s="243"/>
    </row>
    <row r="50" spans="1:12" ht="13.5" customHeight="1" x14ac:dyDescent="0.25">
      <c r="A50" s="472"/>
      <c r="B50" s="433"/>
      <c r="C50" s="433"/>
      <c r="D50" s="448"/>
      <c r="E50" s="415"/>
      <c r="F50" s="36"/>
      <c r="G50" s="31"/>
      <c r="H50" s="31"/>
      <c r="I50" s="175"/>
      <c r="J50" s="28" t="str">
        <f>IF(F50&gt;0,IF(F50&lt;D46,"Minimal-Wert nicht erreicht",""),"")</f>
        <v/>
      </c>
      <c r="K50" s="53" t="str">
        <f t="shared" si="7"/>
        <v/>
      </c>
      <c r="L50" s="243"/>
    </row>
    <row r="51" spans="1:12" ht="13.5" customHeight="1" x14ac:dyDescent="0.25">
      <c r="A51" s="472"/>
      <c r="B51" s="433"/>
      <c r="C51" s="433"/>
      <c r="D51" s="448"/>
      <c r="E51" s="415"/>
      <c r="F51" s="36"/>
      <c r="G51" s="31"/>
      <c r="H51" s="31"/>
      <c r="I51" s="175"/>
      <c r="J51" s="28" t="str">
        <f>IF(F51&gt;0,IF(F51&lt;D46,"Minimal-Wert nicht erreicht",""),"")</f>
        <v/>
      </c>
      <c r="K51" s="53" t="str">
        <f t="shared" si="7"/>
        <v/>
      </c>
      <c r="L51" s="243"/>
    </row>
    <row r="52" spans="1:12" ht="13.5" customHeight="1" x14ac:dyDescent="0.25">
      <c r="A52" s="472"/>
      <c r="B52" s="433"/>
      <c r="C52" s="433"/>
      <c r="D52" s="448"/>
      <c r="E52" s="415"/>
      <c r="F52" s="36"/>
      <c r="G52" s="31"/>
      <c r="H52" s="31"/>
      <c r="I52" s="175"/>
      <c r="J52" s="28" t="str">
        <f>IF(F52&gt;0,IF(F52&lt;D46,"Minimal-Wert nicht erreicht",""),"")</f>
        <v/>
      </c>
      <c r="K52" s="53" t="str">
        <f t="shared" si="7"/>
        <v/>
      </c>
      <c r="L52" s="243"/>
    </row>
    <row r="53" spans="1:12" ht="13.5" customHeight="1" x14ac:dyDescent="0.25">
      <c r="A53" s="472"/>
      <c r="B53" s="433"/>
      <c r="C53" s="433"/>
      <c r="D53" s="448"/>
      <c r="E53" s="433"/>
      <c r="F53" s="36"/>
      <c r="G53" s="31"/>
      <c r="H53" s="31"/>
      <c r="I53" s="175"/>
      <c r="J53" s="28" t="str">
        <f>IF(F53&gt;0,IF(F53&lt;D46,"Minimal-Wert nicht erreicht",""),"")</f>
        <v/>
      </c>
      <c r="K53" s="53" t="str">
        <f t="shared" si="2"/>
        <v/>
      </c>
      <c r="L53" s="243"/>
    </row>
    <row r="54" spans="1:12" ht="13.5" customHeight="1" x14ac:dyDescent="0.25">
      <c r="A54" s="472"/>
      <c r="B54" s="433"/>
      <c r="C54" s="433"/>
      <c r="D54" s="491"/>
      <c r="E54" s="490"/>
      <c r="F54" s="36"/>
      <c r="G54" s="31"/>
      <c r="H54" s="31"/>
      <c r="I54" s="175"/>
      <c r="J54" s="28" t="str">
        <f>IF(F54&gt;0,IF(F54&lt;D46,"Minimal-Wert nicht erreicht",""),"")</f>
        <v/>
      </c>
      <c r="K54" s="53" t="str">
        <f t="shared" si="2"/>
        <v/>
      </c>
      <c r="L54" s="243"/>
    </row>
    <row r="55" spans="1:12" ht="13.5" customHeight="1" thickBot="1" x14ac:dyDescent="0.3">
      <c r="A55" s="472"/>
      <c r="B55" s="433"/>
      <c r="C55" s="433"/>
      <c r="D55" s="62" t="s">
        <v>42</v>
      </c>
      <c r="E55" s="174" t="s">
        <v>33</v>
      </c>
      <c r="F55" s="35">
        <f>SUM(F46:F54)</f>
        <v>0</v>
      </c>
      <c r="G55" s="50"/>
      <c r="H55" s="50"/>
      <c r="I55" s="20"/>
      <c r="J55" s="29" t="str">
        <f>IF(F55&gt;0,IF(F55=F45,"","Summe Befundungen KTM "&amp;IF(F45&lt;F55,"&gt;","&lt;")&amp;" Anz. Befundungen insgesamt"),"")</f>
        <v/>
      </c>
      <c r="K55" s="54" t="str">
        <f t="shared" si="2"/>
        <v/>
      </c>
      <c r="L55" s="243"/>
    </row>
    <row r="56" spans="1:12" ht="26.4" x14ac:dyDescent="0.25">
      <c r="A56" s="434">
        <v>6</v>
      </c>
      <c r="B56" s="437" t="s">
        <v>11</v>
      </c>
      <c r="C56" s="412" t="s">
        <v>123</v>
      </c>
      <c r="D56" s="275">
        <v>30</v>
      </c>
      <c r="E56" s="151" t="s">
        <v>133</v>
      </c>
      <c r="F56" s="36"/>
      <c r="G56" s="32"/>
      <c r="H56" s="32"/>
      <c r="I56" s="8"/>
      <c r="J56" s="27" t="str">
        <f>IF(F56&gt;0,IF(F56&lt;D56,"Minimal-Wert nicht erreicht",""),"")</f>
        <v/>
      </c>
      <c r="K56" s="52" t="str">
        <f t="shared" ref="K56:K60" si="8">IF(J56&gt;"","Begründung angeben","")</f>
        <v/>
      </c>
      <c r="L56" s="244"/>
    </row>
    <row r="57" spans="1:12" ht="26.4" x14ac:dyDescent="0.25">
      <c r="A57" s="435"/>
      <c r="B57" s="431"/>
      <c r="C57" s="413"/>
      <c r="D57" s="496">
        <v>30</v>
      </c>
      <c r="E57" s="238" t="s">
        <v>128</v>
      </c>
      <c r="F57" s="34"/>
      <c r="G57" s="31"/>
      <c r="H57" s="31"/>
      <c r="I57" s="175"/>
      <c r="J57" s="27" t="str">
        <f>IF(F57&gt;0,IF(F57&lt;D57,"Minimal-Wert nicht erreicht",""),"")</f>
        <v/>
      </c>
      <c r="K57" s="52" t="str">
        <f t="shared" si="8"/>
        <v/>
      </c>
      <c r="L57" s="243"/>
    </row>
    <row r="58" spans="1:12" ht="26.4" x14ac:dyDescent="0.25">
      <c r="A58" s="435"/>
      <c r="B58" s="431"/>
      <c r="C58" s="413"/>
      <c r="D58" s="497"/>
      <c r="E58" s="238" t="s">
        <v>129</v>
      </c>
      <c r="F58" s="34"/>
      <c r="G58" s="31"/>
      <c r="H58" s="31"/>
      <c r="I58" s="175"/>
      <c r="J58" s="27" t="str">
        <f>IF(F58&gt;0,IF(F58&lt;D57,"Minimal-Wert nicht erreicht",""),"")</f>
        <v/>
      </c>
      <c r="K58" s="52" t="str">
        <f t="shared" si="8"/>
        <v/>
      </c>
      <c r="L58" s="243"/>
    </row>
    <row r="59" spans="1:12" ht="26.4" x14ac:dyDescent="0.25">
      <c r="A59" s="435"/>
      <c r="B59" s="431"/>
      <c r="C59" s="413"/>
      <c r="D59" s="497"/>
      <c r="E59" s="238" t="s">
        <v>130</v>
      </c>
      <c r="F59" s="34"/>
      <c r="G59" s="31"/>
      <c r="H59" s="31"/>
      <c r="I59" s="175"/>
      <c r="J59" s="27" t="str">
        <f>IF(F59&gt;0,IF(F59&lt;D57,"Minimal-Wert nicht erreicht",""),"")</f>
        <v/>
      </c>
      <c r="K59" s="52" t="str">
        <f t="shared" si="8"/>
        <v/>
      </c>
      <c r="L59" s="243"/>
    </row>
    <row r="60" spans="1:12" ht="26.4" x14ac:dyDescent="0.25">
      <c r="A60" s="435"/>
      <c r="B60" s="431"/>
      <c r="C60" s="413"/>
      <c r="D60" s="497"/>
      <c r="E60" s="238" t="s">
        <v>131</v>
      </c>
      <c r="F60" s="34"/>
      <c r="G60" s="31"/>
      <c r="H60" s="31"/>
      <c r="I60" s="175"/>
      <c r="J60" s="27" t="str">
        <f>IF(F60&gt;0,IF(F60&lt;D57,"Minimal-Wert nicht erreicht",""),"")</f>
        <v/>
      </c>
      <c r="K60" s="52" t="str">
        <f t="shared" si="8"/>
        <v/>
      </c>
      <c r="L60" s="243"/>
    </row>
    <row r="61" spans="1:12" ht="26.4" x14ac:dyDescent="0.25">
      <c r="A61" s="435"/>
      <c r="B61" s="82"/>
      <c r="C61" s="413"/>
      <c r="D61" s="497"/>
      <c r="E61" s="238" t="s">
        <v>143</v>
      </c>
      <c r="F61" s="34"/>
      <c r="G61" s="31"/>
      <c r="H61" s="31"/>
      <c r="I61" s="175"/>
      <c r="J61" s="27" t="str">
        <f>IF(F61&gt;0,IF(F61&lt;D57,"Minimal-Wert nicht erreicht",""),"")</f>
        <v/>
      </c>
      <c r="K61" s="52" t="str">
        <f t="shared" ref="K61:K64" si="9">IF(J61&gt;"","Begründung angeben","")</f>
        <v/>
      </c>
      <c r="L61" s="243"/>
    </row>
    <row r="62" spans="1:12" ht="26.4" x14ac:dyDescent="0.25">
      <c r="A62" s="435"/>
      <c r="B62" s="82"/>
      <c r="C62" s="413"/>
      <c r="D62" s="497"/>
      <c r="E62" s="238" t="s">
        <v>144</v>
      </c>
      <c r="F62" s="34"/>
      <c r="G62" s="31"/>
      <c r="H62" s="31"/>
      <c r="I62" s="175"/>
      <c r="J62" s="27" t="str">
        <f>IF(F62&gt;0,IF(F62&lt;D57,"Minimal-Wert nicht erreicht",""),"")</f>
        <v/>
      </c>
      <c r="K62" s="52" t="str">
        <f t="shared" si="9"/>
        <v/>
      </c>
      <c r="L62" s="243"/>
    </row>
    <row r="63" spans="1:12" ht="26.4" x14ac:dyDescent="0.25">
      <c r="A63" s="435"/>
      <c r="B63" s="82"/>
      <c r="C63" s="413"/>
      <c r="D63" s="497"/>
      <c r="E63" s="238" t="s">
        <v>145</v>
      </c>
      <c r="F63" s="34"/>
      <c r="G63" s="31"/>
      <c r="H63" s="31"/>
      <c r="I63" s="175"/>
      <c r="J63" s="27" t="str">
        <f>IF(F63&gt;0,IF(F63&lt;D57,"Minimal-Wert nicht erreicht",""),"")</f>
        <v/>
      </c>
      <c r="K63" s="52" t="str">
        <f t="shared" si="9"/>
        <v/>
      </c>
      <c r="L63" s="243"/>
    </row>
    <row r="64" spans="1:12" ht="26.4" x14ac:dyDescent="0.25">
      <c r="A64" s="435"/>
      <c r="B64" s="82"/>
      <c r="C64" s="413"/>
      <c r="D64" s="498"/>
      <c r="E64" s="238" t="s">
        <v>146</v>
      </c>
      <c r="F64" s="34"/>
      <c r="G64" s="31"/>
      <c r="H64" s="31"/>
      <c r="I64" s="175"/>
      <c r="J64" s="27" t="str">
        <f>IF(F64&gt;0,IF(F64&lt;D57,"Minimal-Wert nicht erreicht",""),"")</f>
        <v/>
      </c>
      <c r="K64" s="52" t="str">
        <f t="shared" si="9"/>
        <v/>
      </c>
      <c r="L64" s="243"/>
    </row>
    <row r="65" spans="1:12" ht="27.75" customHeight="1" thickBot="1" x14ac:dyDescent="0.3">
      <c r="A65" s="436"/>
      <c r="B65" s="82"/>
      <c r="C65" s="414"/>
      <c r="D65" s="276" t="s">
        <v>42</v>
      </c>
      <c r="E65" s="257" t="s">
        <v>132</v>
      </c>
      <c r="F65" s="35">
        <f>SUM(F57:F64)</f>
        <v>0</v>
      </c>
      <c r="G65" s="50"/>
      <c r="H65" s="50"/>
      <c r="I65" s="20"/>
      <c r="J65" s="30" t="str">
        <f>IF(F65&gt;0,IF(F65=F56,"","Summe Befundungen KTM "&amp;IF(F56&lt;F65,"&gt;","&lt;")&amp;" Anz. Befundungen insgesamt"),"")</f>
        <v/>
      </c>
      <c r="K65" s="55" t="str">
        <f t="shared" ref="K65" si="10">IF(J65&gt;"","Begründung angeben","")</f>
        <v/>
      </c>
      <c r="L65" s="243"/>
    </row>
    <row r="66" spans="1:12" ht="13.5" customHeight="1" x14ac:dyDescent="0.25">
      <c r="A66" s="416">
        <v>7</v>
      </c>
      <c r="B66" s="432" t="s">
        <v>8</v>
      </c>
      <c r="C66" s="415" t="s">
        <v>80</v>
      </c>
      <c r="D66" s="63">
        <v>1000</v>
      </c>
      <c r="E66" s="167" t="s">
        <v>81</v>
      </c>
      <c r="F66" s="33"/>
      <c r="G66" s="32"/>
      <c r="H66" s="32"/>
      <c r="I66" s="38"/>
      <c r="J66" s="27" t="str">
        <f>IF(F66&gt;0,IF(F66&lt;D66,"Minimal-Wert nicht erreicht",""),"")</f>
        <v/>
      </c>
      <c r="K66" s="52" t="str">
        <f t="shared" ref="K66:K107" si="11">IF(J66&gt;"","Begründung angeben","")</f>
        <v/>
      </c>
      <c r="L66" s="243"/>
    </row>
    <row r="67" spans="1:12" ht="13.5" customHeight="1" x14ac:dyDescent="0.25">
      <c r="A67" s="417"/>
      <c r="B67" s="433"/>
      <c r="C67" s="415"/>
      <c r="D67" s="447">
        <v>1000</v>
      </c>
      <c r="E67" s="442" t="s">
        <v>82</v>
      </c>
      <c r="F67" s="36"/>
      <c r="G67" s="31"/>
      <c r="H67" s="31"/>
      <c r="I67" s="175"/>
      <c r="J67" s="28" t="str">
        <f>IF(F67&gt;0,IF(F67&lt;D67,"Minimal-Wert nicht erreicht",""),"")</f>
        <v/>
      </c>
      <c r="K67" s="53" t="str">
        <f t="shared" si="11"/>
        <v/>
      </c>
      <c r="L67" s="243"/>
    </row>
    <row r="68" spans="1:12" ht="13.5" customHeight="1" x14ac:dyDescent="0.25">
      <c r="A68" s="417"/>
      <c r="B68" s="433"/>
      <c r="C68" s="415"/>
      <c r="D68" s="448"/>
      <c r="E68" s="465"/>
      <c r="F68" s="36"/>
      <c r="G68" s="31"/>
      <c r="H68" s="31"/>
      <c r="I68" s="175"/>
      <c r="J68" s="28" t="str">
        <f>IF(F68&gt;0,IF(F68&lt;D67,"Minimal-Wert nicht erreicht",""),"")</f>
        <v/>
      </c>
      <c r="K68" s="53" t="str">
        <f t="shared" ref="K68:K72" si="12">IF(J68&gt;"","Begründung angeben","")</f>
        <v/>
      </c>
      <c r="L68" s="243"/>
    </row>
    <row r="69" spans="1:12" ht="13.5" customHeight="1" x14ac:dyDescent="0.25">
      <c r="A69" s="417"/>
      <c r="B69" s="433"/>
      <c r="C69" s="415"/>
      <c r="D69" s="448"/>
      <c r="E69" s="465"/>
      <c r="F69" s="36"/>
      <c r="G69" s="31"/>
      <c r="H69" s="31"/>
      <c r="I69" s="175"/>
      <c r="J69" s="28" t="str">
        <f>IF(F69&gt;0,IF(F69&lt;D67,"Minimal-Wert nicht erreicht",""),"")</f>
        <v/>
      </c>
      <c r="K69" s="53" t="str">
        <f t="shared" si="12"/>
        <v/>
      </c>
      <c r="L69" s="243"/>
    </row>
    <row r="70" spans="1:12" ht="13.5" customHeight="1" x14ac:dyDescent="0.25">
      <c r="A70" s="417"/>
      <c r="B70" s="433"/>
      <c r="C70" s="415"/>
      <c r="D70" s="448"/>
      <c r="E70" s="465"/>
      <c r="F70" s="36"/>
      <c r="G70" s="31"/>
      <c r="H70" s="31"/>
      <c r="I70" s="175"/>
      <c r="J70" s="28" t="str">
        <f>IF(F70&gt;0,IF(F70&lt;D67,"Minimal-Wert nicht erreicht",""),"")</f>
        <v/>
      </c>
      <c r="K70" s="53" t="str">
        <f t="shared" si="12"/>
        <v/>
      </c>
      <c r="L70" s="243"/>
    </row>
    <row r="71" spans="1:12" ht="13.5" customHeight="1" x14ac:dyDescent="0.25">
      <c r="A71" s="417"/>
      <c r="B71" s="433"/>
      <c r="C71" s="415"/>
      <c r="D71" s="448"/>
      <c r="E71" s="465"/>
      <c r="F71" s="36"/>
      <c r="G71" s="31"/>
      <c r="H71" s="31"/>
      <c r="I71" s="175"/>
      <c r="J71" s="28" t="str">
        <f>IF(F71&gt;0,IF(F71&lt;D67,"Minimal-Wert nicht erreicht",""),"")</f>
        <v/>
      </c>
      <c r="K71" s="53" t="str">
        <f t="shared" si="12"/>
        <v/>
      </c>
      <c r="L71" s="243"/>
    </row>
    <row r="72" spans="1:12" ht="13.5" customHeight="1" x14ac:dyDescent="0.25">
      <c r="A72" s="417"/>
      <c r="B72" s="433"/>
      <c r="C72" s="415"/>
      <c r="D72" s="448"/>
      <c r="E72" s="465"/>
      <c r="F72" s="36"/>
      <c r="G72" s="31"/>
      <c r="H72" s="31"/>
      <c r="I72" s="175"/>
      <c r="J72" s="28" t="str">
        <f>IF(F72&gt;0,IF(F72&lt;D67,"Minimal-Wert nicht erreicht",""),"")</f>
        <v/>
      </c>
      <c r="K72" s="53" t="str">
        <f t="shared" si="12"/>
        <v/>
      </c>
      <c r="L72" s="243"/>
    </row>
    <row r="73" spans="1:12" ht="27.75" customHeight="1" thickBot="1" x14ac:dyDescent="0.3">
      <c r="A73" s="417"/>
      <c r="B73" s="441"/>
      <c r="C73" s="415"/>
      <c r="D73" s="276" t="s">
        <v>42</v>
      </c>
      <c r="E73" s="60" t="s">
        <v>83</v>
      </c>
      <c r="F73" s="35">
        <f>SUM(F67:F72)</f>
        <v>0</v>
      </c>
      <c r="G73" s="50"/>
      <c r="H73" s="50"/>
      <c r="I73" s="20"/>
      <c r="J73" s="29" t="str">
        <f>IF(F73&gt;0,IF(F73=F66,"","Summe Mx KTM "&amp;IF(F66&lt;F73,"&gt;","&lt;")&amp;" Anz. MX insgesamt"),"")</f>
        <v/>
      </c>
      <c r="K73" s="54" t="str">
        <f t="shared" si="11"/>
        <v/>
      </c>
      <c r="L73" s="243"/>
    </row>
    <row r="74" spans="1:12" ht="53.4" thickBot="1" x14ac:dyDescent="0.3">
      <c r="A74" s="178"/>
      <c r="B74" s="234"/>
      <c r="C74" s="177" t="s">
        <v>84</v>
      </c>
      <c r="D74" s="180" t="s">
        <v>42</v>
      </c>
      <c r="E74" s="174" t="s">
        <v>85</v>
      </c>
      <c r="F74" s="181"/>
      <c r="G74" s="182"/>
      <c r="H74" s="182"/>
      <c r="I74" s="189"/>
      <c r="J74" s="183"/>
      <c r="K74" s="184"/>
      <c r="L74" s="243"/>
    </row>
    <row r="75" spans="1:12" ht="27" thickBot="1" x14ac:dyDescent="0.3">
      <c r="A75" s="178"/>
      <c r="B75" s="233"/>
      <c r="C75" s="179" t="s">
        <v>86</v>
      </c>
      <c r="D75" s="282" t="s">
        <v>42</v>
      </c>
      <c r="E75" s="186" t="s">
        <v>86</v>
      </c>
      <c r="F75" s="171"/>
      <c r="G75" s="187"/>
      <c r="H75" s="187"/>
      <c r="I75" s="190"/>
      <c r="J75" s="183"/>
      <c r="K75" s="184"/>
      <c r="L75" s="245"/>
    </row>
    <row r="76" spans="1:12" ht="13.8" thickBot="1" x14ac:dyDescent="0.3">
      <c r="A76" s="420">
        <v>8</v>
      </c>
      <c r="B76" s="192"/>
      <c r="C76" s="412" t="s">
        <v>140</v>
      </c>
      <c r="D76" s="188">
        <v>100</v>
      </c>
      <c r="E76" s="148" t="s">
        <v>124</v>
      </c>
      <c r="F76" s="181"/>
      <c r="G76" s="182"/>
      <c r="H76" s="182"/>
      <c r="I76" s="39"/>
      <c r="J76" s="28" t="str">
        <f>IF(F76&gt;0,IF(F76&lt;D76,"Minimal-Wert nicht erreicht",""),"")</f>
        <v/>
      </c>
      <c r="K76" s="53" t="str">
        <f t="shared" ref="K76:K82" si="13">IF(J76&gt;"","Begründung angeben","")</f>
        <v/>
      </c>
      <c r="L76" s="243"/>
    </row>
    <row r="77" spans="1:12" ht="13.5" customHeight="1" x14ac:dyDescent="0.25">
      <c r="A77" s="421"/>
      <c r="B77" s="418"/>
      <c r="C77" s="413"/>
      <c r="D77" s="476">
        <v>30</v>
      </c>
      <c r="E77" s="484" t="s">
        <v>87</v>
      </c>
      <c r="F77" s="36"/>
      <c r="G77" s="51"/>
      <c r="H77" s="51"/>
      <c r="I77" s="175"/>
      <c r="J77" s="28" t="str">
        <f>IF(F77&gt;0,IF(F77&lt;D77,"Minimal-Wert nicht erreicht",""),"")</f>
        <v/>
      </c>
      <c r="K77" s="53" t="str">
        <f>IF(J77&gt;"","Begründung angeben","")</f>
        <v/>
      </c>
      <c r="L77" s="243"/>
    </row>
    <row r="78" spans="1:12" ht="13.5" customHeight="1" x14ac:dyDescent="0.25">
      <c r="A78" s="421"/>
      <c r="B78" s="418"/>
      <c r="C78" s="413"/>
      <c r="D78" s="477"/>
      <c r="E78" s="485"/>
      <c r="F78" s="36"/>
      <c r="G78" s="31"/>
      <c r="H78" s="31"/>
      <c r="I78" s="175"/>
      <c r="J78" s="28" t="str">
        <f>IF(F78&gt;0,IF(F78&lt;D77,"Minimal-Wert nicht erreicht",""),"")</f>
        <v/>
      </c>
      <c r="K78" s="53" t="str">
        <f>IF(J78&gt;"","Begründung angeben","")</f>
        <v/>
      </c>
      <c r="L78" s="243"/>
    </row>
    <row r="79" spans="1:12" ht="13.5" customHeight="1" x14ac:dyDescent="0.25">
      <c r="A79" s="421"/>
      <c r="B79" s="418"/>
      <c r="C79" s="413"/>
      <c r="D79" s="477"/>
      <c r="E79" s="485"/>
      <c r="F79" s="36"/>
      <c r="G79" s="31"/>
      <c r="H79" s="31"/>
      <c r="I79" s="175"/>
      <c r="J79" s="28" t="str">
        <f>IF(F79&gt;0,IF(F79&lt;D77,"Minimal-Wert nicht erreicht",""),"")</f>
        <v/>
      </c>
      <c r="K79" s="53" t="str">
        <f t="shared" si="13"/>
        <v/>
      </c>
      <c r="L79" s="243"/>
    </row>
    <row r="80" spans="1:12" ht="13.5" customHeight="1" x14ac:dyDescent="0.25">
      <c r="A80" s="421"/>
      <c r="B80" s="418"/>
      <c r="C80" s="413"/>
      <c r="D80" s="477"/>
      <c r="E80" s="486"/>
      <c r="F80" s="36"/>
      <c r="G80" s="10"/>
      <c r="H80" s="10"/>
      <c r="I80" s="175"/>
      <c r="J80" s="28" t="str">
        <f>IF(F80&gt;0,IF(F80&lt;D77,"Minimal-Wert nicht erreicht",""),"")</f>
        <v/>
      </c>
      <c r="K80" s="53" t="str">
        <f t="shared" si="13"/>
        <v/>
      </c>
      <c r="L80" s="243"/>
    </row>
    <row r="81" spans="1:12" ht="13.5" customHeight="1" x14ac:dyDescent="0.25">
      <c r="A81" s="421"/>
      <c r="B81" s="418"/>
      <c r="C81" s="413"/>
      <c r="D81" s="478"/>
      <c r="E81" s="487"/>
      <c r="F81" s="36"/>
      <c r="G81" s="10"/>
      <c r="H81" s="10"/>
      <c r="I81" s="175"/>
      <c r="J81" s="28" t="str">
        <f>IF(F81&gt;0,IF(F81&lt;D77,"Minimal-Wert nicht erreicht",""),"")</f>
        <v/>
      </c>
      <c r="K81" s="53" t="str">
        <f t="shared" si="13"/>
        <v/>
      </c>
      <c r="L81" s="243"/>
    </row>
    <row r="82" spans="1:12" ht="13.5" customHeight="1" thickBot="1" x14ac:dyDescent="0.3">
      <c r="A82" s="422"/>
      <c r="B82" s="419"/>
      <c r="C82" s="414"/>
      <c r="D82" s="12" t="s">
        <v>42</v>
      </c>
      <c r="E82" s="191" t="s">
        <v>41</v>
      </c>
      <c r="F82" s="35">
        <f>SUM(F77:F81)</f>
        <v>0</v>
      </c>
      <c r="G82" s="50"/>
      <c r="H82" s="50"/>
      <c r="I82" s="20"/>
      <c r="J82" s="29" t="str">
        <f>IF(F82&gt;0,IF(F82=F76,"","Summe Radiotherapien KTM "&amp;IF(F76&lt;F82,"&gt;","&lt;")&amp;" Anz. Radiotherapien insgesamt"),"")</f>
        <v/>
      </c>
      <c r="K82" s="54" t="str">
        <f t="shared" si="13"/>
        <v/>
      </c>
      <c r="L82" s="243"/>
    </row>
    <row r="83" spans="1:12" ht="13.8" thickBot="1" x14ac:dyDescent="0.3">
      <c r="A83" s="410">
        <v>9</v>
      </c>
      <c r="B83" s="234" t="s">
        <v>9</v>
      </c>
      <c r="C83" s="408" t="s">
        <v>55</v>
      </c>
      <c r="D83" s="237">
        <v>0.05</v>
      </c>
      <c r="E83" s="99" t="s">
        <v>52</v>
      </c>
      <c r="F83" s="382">
        <f>Studien!F11</f>
        <v>0</v>
      </c>
      <c r="G83" s="383" t="str">
        <f>F4</f>
        <v>AA_Output:FilterSetting_ID=9027;Field=Anzahl</v>
      </c>
      <c r="H83" s="162" t="e">
        <f>IF(G83=0,"",F83/G83)</f>
        <v>#VALUE!</v>
      </c>
      <c r="I83" s="185"/>
      <c r="J83" s="30" t="e">
        <f>IF(H83&lt;D83,"Minimal-Wert nicht erreicht","")</f>
        <v>#VALUE!</v>
      </c>
      <c r="K83" s="55" t="e">
        <f t="shared" si="11"/>
        <v>#VALUE!</v>
      </c>
      <c r="L83" s="246"/>
    </row>
    <row r="84" spans="1:12" ht="27" thickBot="1" x14ac:dyDescent="0.3">
      <c r="A84" s="411"/>
      <c r="B84" s="234"/>
      <c r="C84" s="409"/>
      <c r="D84" s="176"/>
      <c r="E84" s="207" t="s">
        <v>93</v>
      </c>
      <c r="F84" s="382">
        <f>Studien!H11</f>
        <v>0</v>
      </c>
      <c r="G84" s="384">
        <f>F83</f>
        <v>0</v>
      </c>
      <c r="H84" s="162" t="str">
        <f>IF(G84=0,"",F84/G84)</f>
        <v/>
      </c>
      <c r="I84" s="185"/>
      <c r="J84" s="30"/>
      <c r="K84" s="55"/>
      <c r="L84" s="246"/>
    </row>
    <row r="85" spans="1:12" ht="53.4" thickBot="1" x14ac:dyDescent="0.3">
      <c r="A85" s="21">
        <v>10</v>
      </c>
      <c r="B85" s="22"/>
      <c r="C85" s="147" t="s">
        <v>94</v>
      </c>
      <c r="D85" s="23">
        <v>0.95</v>
      </c>
      <c r="E85" s="148" t="s">
        <v>16</v>
      </c>
      <c r="F85" s="380" t="s">
        <v>154</v>
      </c>
      <c r="G85" s="385" t="s">
        <v>155</v>
      </c>
      <c r="H85" s="96" t="e">
        <f>IF(G85=0,"",F85/G85)</f>
        <v>#VALUE!</v>
      </c>
      <c r="I85" s="39"/>
      <c r="J85" s="30" t="e">
        <f t="shared" ref="J85:J88" si="14">IF(H85&gt;0,IF(H85&lt;D85,"Minimal-Wert nicht erreicht",""),"")</f>
        <v>#VALUE!</v>
      </c>
      <c r="K85" s="55" t="e">
        <f t="shared" si="11"/>
        <v>#VALUE!</v>
      </c>
      <c r="L85" s="243"/>
    </row>
    <row r="86" spans="1:12" ht="13.5" customHeight="1" x14ac:dyDescent="0.25">
      <c r="A86" s="410">
        <v>11</v>
      </c>
      <c r="B86" s="469"/>
      <c r="C86" s="466" t="s">
        <v>96</v>
      </c>
      <c r="D86" s="467">
        <v>0.95</v>
      </c>
      <c r="E86" s="519" t="s">
        <v>38</v>
      </c>
      <c r="F86" s="520" t="s">
        <v>156</v>
      </c>
      <c r="G86" s="492" t="str">
        <f>F5</f>
        <v>AA_Output:FilterSetting_ID=9028;Field=Total</v>
      </c>
      <c r="H86" s="494" t="e">
        <f t="shared" ref="H86" si="15">IF(G86=0,"",F86/G86)</f>
        <v>#VALUE!</v>
      </c>
      <c r="I86" s="479"/>
      <c r="J86" s="499" t="e">
        <f t="shared" ref="J86" si="16">IF(H86&gt;0,IF(H86&lt;D86,"Minimal-Wert nicht erreicht",""),"")</f>
        <v>#VALUE!</v>
      </c>
      <c r="K86" s="501" t="e">
        <f t="shared" ref="K86" si="17">IF(J86&gt;"","Begründung angeben","")</f>
        <v>#VALUE!</v>
      </c>
      <c r="L86" s="503"/>
    </row>
    <row r="87" spans="1:12" ht="41.25" customHeight="1" thickBot="1" x14ac:dyDescent="0.3">
      <c r="A87" s="411"/>
      <c r="B87" s="470"/>
      <c r="C87" s="441"/>
      <c r="D87" s="468"/>
      <c r="E87" s="444"/>
      <c r="F87" s="512"/>
      <c r="G87" s="493"/>
      <c r="H87" s="495"/>
      <c r="I87" s="480"/>
      <c r="J87" s="500"/>
      <c r="K87" s="502"/>
      <c r="L87" s="504"/>
    </row>
    <row r="88" spans="1:12" ht="27" thickBot="1" x14ac:dyDescent="0.3">
      <c r="A88" s="142">
        <v>12</v>
      </c>
      <c r="B88" s="24"/>
      <c r="C88" s="128" t="s">
        <v>147</v>
      </c>
      <c r="D88" s="69">
        <v>1</v>
      </c>
      <c r="E88" s="284" t="s">
        <v>3</v>
      </c>
      <c r="F88" s="386" t="s">
        <v>157</v>
      </c>
      <c r="G88" s="387" t="str">
        <f>F5</f>
        <v>AA_Output:FilterSetting_ID=9028;Field=Total</v>
      </c>
      <c r="H88" s="42" t="e">
        <f t="shared" ref="H88:H103" si="18">IF(G88=0,"",F88/G88)</f>
        <v>#VALUE!</v>
      </c>
      <c r="I88" s="70"/>
      <c r="J88" s="71" t="e">
        <f t="shared" si="14"/>
        <v>#VALUE!</v>
      </c>
      <c r="K88" s="72" t="e">
        <f t="shared" si="11"/>
        <v>#VALUE!</v>
      </c>
      <c r="L88" s="243"/>
    </row>
    <row r="89" spans="1:12" ht="27" thickBot="1" x14ac:dyDescent="0.3">
      <c r="A89" s="79">
        <v>13</v>
      </c>
      <c r="B89" s="144"/>
      <c r="C89" s="152" t="s">
        <v>141</v>
      </c>
      <c r="D89" s="64">
        <v>1</v>
      </c>
      <c r="E89" s="150" t="s">
        <v>3</v>
      </c>
      <c r="F89" s="388" t="s">
        <v>158</v>
      </c>
      <c r="G89" s="389" t="str">
        <f>F5</f>
        <v>AA_Output:FilterSetting_ID=9028;Field=Total</v>
      </c>
      <c r="H89" s="45" t="e">
        <f t="shared" si="18"/>
        <v>#VALUE!</v>
      </c>
      <c r="I89" s="41"/>
      <c r="J89" s="29" t="e">
        <f>IF(H89&gt;0,IF(H89&lt;D89,"Minimal-Wert nicht erreicht",""),"")</f>
        <v>#VALUE!</v>
      </c>
      <c r="K89" s="54" t="e">
        <f t="shared" si="11"/>
        <v>#VALUE!</v>
      </c>
      <c r="L89" s="243"/>
    </row>
    <row r="90" spans="1:12" ht="26.4" x14ac:dyDescent="0.25">
      <c r="A90" s="211" t="s">
        <v>109</v>
      </c>
      <c r="B90" s="212"/>
      <c r="C90" s="213" t="s">
        <v>142</v>
      </c>
      <c r="D90" s="214" t="s">
        <v>67</v>
      </c>
      <c r="E90" s="215" t="s">
        <v>43</v>
      </c>
      <c r="F90" s="372" t="s">
        <v>159</v>
      </c>
      <c r="G90" s="390" t="str">
        <f>F9</f>
        <v>AA_Output:FilterSetting_ID=915;Field=Anzahl;Code=1</v>
      </c>
      <c r="H90" s="42" t="e">
        <f t="shared" si="18"/>
        <v>#VALUE!</v>
      </c>
      <c r="I90" s="43"/>
      <c r="J90" s="44" t="e">
        <f>IF(F90=0,"",IF(H90&gt;0.2, "Wert &gt;20%",""))</f>
        <v>#VALUE!</v>
      </c>
      <c r="K90" s="56" t="e">
        <f>IF(J90&gt;"","Wert bitte überprüfen","")</f>
        <v>#VALUE!</v>
      </c>
      <c r="L90" s="243"/>
    </row>
    <row r="91" spans="1:12" ht="39.6" x14ac:dyDescent="0.25">
      <c r="A91" s="247" t="s">
        <v>110</v>
      </c>
      <c r="B91" s="216"/>
      <c r="C91" s="217" t="s">
        <v>125</v>
      </c>
      <c r="D91" s="218" t="s">
        <v>99</v>
      </c>
      <c r="E91" s="219" t="s">
        <v>100</v>
      </c>
      <c r="F91" s="377" t="s">
        <v>160</v>
      </c>
      <c r="G91" s="391" t="str">
        <f>F9</f>
        <v>AA_Output:FilterSetting_ID=915;Field=Anzahl;Code=1</v>
      </c>
      <c r="H91" s="42" t="e">
        <f>IF(G91=0,"",F91/G91)</f>
        <v>#VALUE!</v>
      </c>
      <c r="I91" s="43"/>
      <c r="J91" s="44" t="e">
        <f>IF(F91=0,"",IF(H91&gt;0.05, "Wert &gt;5%",""))</f>
        <v>#VALUE!</v>
      </c>
      <c r="K91" s="56" t="e">
        <f>IF(J91&gt;"","Wert bitte überprüfen","")</f>
        <v>#VALUE!</v>
      </c>
      <c r="L91" s="243"/>
    </row>
    <row r="92" spans="1:12" ht="40.200000000000003" thickBot="1" x14ac:dyDescent="0.3">
      <c r="A92" s="178" t="s">
        <v>111</v>
      </c>
      <c r="B92" s="144"/>
      <c r="C92" s="210" t="s">
        <v>126</v>
      </c>
      <c r="D92" s="209" t="s">
        <v>99</v>
      </c>
      <c r="E92" s="236" t="s">
        <v>100</v>
      </c>
      <c r="F92" s="392" t="s">
        <v>161</v>
      </c>
      <c r="G92" s="393" t="str">
        <f>F9</f>
        <v>AA_Output:FilterSetting_ID=915;Field=Anzahl;Code=1</v>
      </c>
      <c r="H92" s="42" t="e">
        <f>IF(G92=0,"",F92/G92)</f>
        <v>#VALUE!</v>
      </c>
      <c r="I92" s="43"/>
      <c r="J92" s="44" t="e">
        <f>IF(F92=0,"",IF(H92&gt;0.05, "Wert &gt;5%",""))</f>
        <v>#VALUE!</v>
      </c>
      <c r="K92" s="56" t="e">
        <f>IF(J92&gt;"","Wert bitte überprüfen","")</f>
        <v>#VALUE!</v>
      </c>
      <c r="L92" s="243"/>
    </row>
    <row r="93" spans="1:12" s="133" customFormat="1" ht="13.5" customHeight="1" x14ac:dyDescent="0.25">
      <c r="A93" s="425">
        <v>15</v>
      </c>
      <c r="B93" s="473"/>
      <c r="C93" s="438" t="s">
        <v>45</v>
      </c>
      <c r="D93" s="110" t="s">
        <v>42</v>
      </c>
      <c r="E93" s="111" t="s">
        <v>64</v>
      </c>
      <c r="F93" s="372" t="s">
        <v>162</v>
      </c>
      <c r="G93" s="394" t="str">
        <f>F9</f>
        <v>AA_Output:FilterSetting_ID=915;Field=Anzahl;Code=1</v>
      </c>
      <c r="H93" s="157" t="e">
        <f t="shared" si="18"/>
        <v>#VALUE!</v>
      </c>
      <c r="I93" s="130"/>
      <c r="J93" s="131" t="str">
        <f>IF(F93=0,"",IF(F93&lt;F4,"","Anz. Fälle DCIS &gt; Anz. Fälle"))</f>
        <v>Anz. Fälle DCIS &gt; Anz. Fälle</v>
      </c>
      <c r="K93" s="132" t="str">
        <f t="shared" si="11"/>
        <v>Begründung angeben</v>
      </c>
      <c r="L93" s="248"/>
    </row>
    <row r="94" spans="1:12" s="133" customFormat="1" ht="13.5" customHeight="1" x14ac:dyDescent="0.25">
      <c r="A94" s="426"/>
      <c r="B94" s="474"/>
      <c r="C94" s="439"/>
      <c r="D94" s="208">
        <v>0.95</v>
      </c>
      <c r="E94" s="113" t="s">
        <v>39</v>
      </c>
      <c r="F94" s="374" t="s">
        <v>163</v>
      </c>
      <c r="G94" s="395" t="str">
        <f>IF(ISBLANK(F93),"",F93)</f>
        <v>AA_Output:FilterSetting_ID=9064;Field=Total</v>
      </c>
      <c r="H94" s="155" t="e">
        <f>IF(ISBLANK(F94),"",F94/G94)</f>
        <v>#VALUE!</v>
      </c>
      <c r="I94" s="134"/>
      <c r="J94" s="71" t="e">
        <f t="shared" ref="J94" si="19">IF(H94&gt;0,IF(H94&lt;D94,"Minimal-Wert nicht erreicht",""),"")</f>
        <v>#VALUE!</v>
      </c>
      <c r="K94" s="52" t="e">
        <f t="shared" si="11"/>
        <v>#VALUE!</v>
      </c>
      <c r="L94" s="248"/>
    </row>
    <row r="95" spans="1:12" s="133" customFormat="1" ht="13.5" customHeight="1" x14ac:dyDescent="0.25">
      <c r="A95" s="426"/>
      <c r="B95" s="474"/>
      <c r="C95" s="439"/>
      <c r="D95" s="159" t="s">
        <v>42</v>
      </c>
      <c r="E95" s="146" t="s">
        <v>40</v>
      </c>
      <c r="F95" s="377" t="s">
        <v>164</v>
      </c>
      <c r="G95" s="396" t="str">
        <f>IF(ISBLANK(F93),"",F93)</f>
        <v>AA_Output:FilterSetting_ID=9064;Field=Total</v>
      </c>
      <c r="H95" s="155" t="e">
        <f>IF(ISBLANK(F95),"",F95/G95)</f>
        <v>#VALUE!</v>
      </c>
      <c r="I95" s="134"/>
      <c r="J95" s="135"/>
      <c r="K95" s="136" t="str">
        <f>IF(J95&gt;"","Begründung angeben","")</f>
        <v/>
      </c>
      <c r="L95" s="248"/>
    </row>
    <row r="96" spans="1:12" s="133" customFormat="1" ht="13.5" customHeight="1" thickBot="1" x14ac:dyDescent="0.3">
      <c r="A96" s="427"/>
      <c r="B96" s="475"/>
      <c r="C96" s="440"/>
      <c r="D96" s="160" t="s">
        <v>42</v>
      </c>
      <c r="E96" s="161" t="s">
        <v>49</v>
      </c>
      <c r="F96" s="397" t="e">
        <f>F93-F94-F95</f>
        <v>#VALUE!</v>
      </c>
      <c r="G96" s="398" t="str">
        <f>F93</f>
        <v>AA_Output:FilterSetting_ID=9064;Field=Total</v>
      </c>
      <c r="H96" s="162" t="e">
        <f t="shared" si="18"/>
        <v>#VALUE!</v>
      </c>
      <c r="I96" s="137"/>
      <c r="J96" s="138"/>
      <c r="K96" s="139" t="str">
        <f t="shared" si="11"/>
        <v/>
      </c>
      <c r="L96" s="248"/>
    </row>
    <row r="97" spans="1:12" ht="13.5" customHeight="1" x14ac:dyDescent="0.25">
      <c r="A97" s="221" t="s">
        <v>97</v>
      </c>
      <c r="B97" s="423" t="s">
        <v>12</v>
      </c>
      <c r="C97" s="415" t="s">
        <v>127</v>
      </c>
      <c r="D97" s="225" t="s">
        <v>42</v>
      </c>
      <c r="E97" s="149" t="s">
        <v>48</v>
      </c>
      <c r="F97" s="392" t="s">
        <v>166</v>
      </c>
      <c r="G97" s="377" t="s">
        <v>168</v>
      </c>
      <c r="H97" s="399" t="e">
        <f t="shared" si="18"/>
        <v>#VALUE!</v>
      </c>
      <c r="I97" s="93"/>
      <c r="J97" s="27"/>
      <c r="K97" s="52" t="str">
        <f t="shared" si="11"/>
        <v/>
      </c>
      <c r="L97" s="243"/>
    </row>
    <row r="98" spans="1:12" ht="13.5" customHeight="1" x14ac:dyDescent="0.25">
      <c r="A98" s="222"/>
      <c r="B98" s="423"/>
      <c r="C98" s="433"/>
      <c r="D98" s="163" t="s">
        <v>70</v>
      </c>
      <c r="E98" s="66" t="s">
        <v>29</v>
      </c>
      <c r="F98" s="377" t="s">
        <v>167</v>
      </c>
      <c r="G98" s="377" t="s">
        <v>169</v>
      </c>
      <c r="H98" s="400" t="e">
        <f t="shared" si="18"/>
        <v>#VALUE!</v>
      </c>
      <c r="I98" s="47"/>
      <c r="J98" s="28" t="e">
        <f>IF(H98="","",IF(H98&gt;0.9,"nicht Guideline konform!",""))&amp;IF(H98&lt;0.7,"nicht Guideline konform!","")</f>
        <v>#VALUE!</v>
      </c>
      <c r="K98" s="53" t="e">
        <f t="shared" si="11"/>
        <v>#VALUE!</v>
      </c>
      <c r="L98" s="243"/>
    </row>
    <row r="99" spans="1:12" ht="13.5" customHeight="1" x14ac:dyDescent="0.25">
      <c r="A99" s="222"/>
      <c r="B99" s="423"/>
      <c r="C99" s="433"/>
      <c r="D99" s="59" t="s">
        <v>42</v>
      </c>
      <c r="E99" s="66" t="s">
        <v>30</v>
      </c>
      <c r="F99" s="377" t="s">
        <v>170</v>
      </c>
      <c r="G99" s="377" t="s">
        <v>171</v>
      </c>
      <c r="H99" s="400" t="e">
        <f t="shared" si="18"/>
        <v>#VALUE!</v>
      </c>
      <c r="I99" s="47"/>
      <c r="J99" s="28"/>
      <c r="K99" s="53" t="str">
        <f t="shared" si="11"/>
        <v/>
      </c>
      <c r="L99" s="243"/>
    </row>
    <row r="100" spans="1:12" ht="13.5" customHeight="1" x14ac:dyDescent="0.25">
      <c r="A100" s="222"/>
      <c r="B100" s="423"/>
      <c r="C100" s="433"/>
      <c r="D100" s="59" t="s">
        <v>42</v>
      </c>
      <c r="E100" s="66" t="s">
        <v>31</v>
      </c>
      <c r="F100" s="377" t="s">
        <v>172</v>
      </c>
      <c r="G100" s="377" t="s">
        <v>173</v>
      </c>
      <c r="H100" s="400" t="e">
        <f t="shared" si="18"/>
        <v>#VALUE!</v>
      </c>
      <c r="I100" s="47"/>
      <c r="J100" s="28"/>
      <c r="K100" s="53" t="str">
        <f t="shared" si="11"/>
        <v/>
      </c>
      <c r="L100" s="243"/>
    </row>
    <row r="101" spans="1:12" ht="13.5" customHeight="1" x14ac:dyDescent="0.25">
      <c r="A101" s="222"/>
      <c r="B101" s="423"/>
      <c r="C101" s="433"/>
      <c r="D101" s="65" t="s">
        <v>42</v>
      </c>
      <c r="E101" s="66" t="s">
        <v>32</v>
      </c>
      <c r="F101" s="377" t="s">
        <v>174</v>
      </c>
      <c r="G101" s="377" t="s">
        <v>175</v>
      </c>
      <c r="H101" s="400" t="e">
        <f t="shared" si="18"/>
        <v>#VALUE!</v>
      </c>
      <c r="I101" s="47"/>
      <c r="J101" s="28" t="e">
        <f>IF(H101="","",IF(H101&gt;0,"nicht Guideline konform!",""))</f>
        <v>#VALUE!</v>
      </c>
      <c r="K101" s="53" t="e">
        <f t="shared" si="11"/>
        <v>#VALUE!</v>
      </c>
      <c r="L101" s="243"/>
    </row>
    <row r="102" spans="1:12" ht="13.5" customHeight="1" x14ac:dyDescent="0.25">
      <c r="A102" s="222"/>
      <c r="B102" s="423"/>
      <c r="C102" s="433"/>
      <c r="D102" s="65" t="s">
        <v>42</v>
      </c>
      <c r="E102" s="220" t="s">
        <v>101</v>
      </c>
      <c r="F102" s="377" t="s">
        <v>176</v>
      </c>
      <c r="G102" s="377" t="s">
        <v>177</v>
      </c>
      <c r="H102" s="400" t="e">
        <f t="shared" si="18"/>
        <v>#VALUE!</v>
      </c>
      <c r="I102" s="43"/>
      <c r="J102" s="94"/>
      <c r="K102" s="127"/>
      <c r="L102" s="243"/>
    </row>
    <row r="103" spans="1:12" ht="13.5" customHeight="1" x14ac:dyDescent="0.25">
      <c r="A103" s="222"/>
      <c r="B103" s="423"/>
      <c r="C103" s="433"/>
      <c r="D103" s="65" t="s">
        <v>42</v>
      </c>
      <c r="E103" s="228" t="s">
        <v>115</v>
      </c>
      <c r="F103" s="377" t="s">
        <v>178</v>
      </c>
      <c r="G103" s="377" t="s">
        <v>179</v>
      </c>
      <c r="H103" s="400" t="e">
        <f t="shared" si="18"/>
        <v>#VALUE!</v>
      </c>
      <c r="I103" s="43"/>
      <c r="J103" s="94"/>
      <c r="K103" s="127"/>
      <c r="L103" s="243"/>
    </row>
    <row r="104" spans="1:12" ht="13.5" customHeight="1" thickBot="1" x14ac:dyDescent="0.3">
      <c r="A104" s="224"/>
      <c r="B104" s="424"/>
      <c r="C104" s="433"/>
      <c r="D104" s="95" t="s">
        <v>42</v>
      </c>
      <c r="E104" s="235" t="s">
        <v>116</v>
      </c>
      <c r="F104" s="401">
        <f>SUM(F97:F103)</f>
        <v>0</v>
      </c>
      <c r="G104" s="401">
        <f>SUM(G97:G103)</f>
        <v>0</v>
      </c>
      <c r="H104" s="42" t="str">
        <f>IF(G104=0,"",F104/G104)</f>
        <v/>
      </c>
      <c r="I104" s="43"/>
      <c r="J104" s="94"/>
      <c r="K104" s="127"/>
      <c r="L104" s="243"/>
    </row>
    <row r="105" spans="1:12" ht="27" thickBot="1" x14ac:dyDescent="0.3">
      <c r="A105" s="223" t="s">
        <v>98</v>
      </c>
      <c r="B105" s="143"/>
      <c r="C105" s="126" t="s">
        <v>66</v>
      </c>
      <c r="D105" s="226" t="s">
        <v>107</v>
      </c>
      <c r="E105" s="100" t="s">
        <v>50</v>
      </c>
      <c r="F105" s="388" t="s">
        <v>180</v>
      </c>
      <c r="G105" s="397" t="str">
        <f>F9</f>
        <v>AA_Output:FilterSetting_ID=915;Field=Anzahl;Code=1</v>
      </c>
      <c r="H105" s="45" t="e">
        <f>IF(ISBLANK(F105),"",F105/G105)</f>
        <v>#VALUE!</v>
      </c>
      <c r="I105" s="41"/>
      <c r="J105" s="46" t="e">
        <f>IF(F105=0,"",IF(H105&gt;0.4,"Anteil &gt;40%",IF(H105&lt;0.15,"Anteil &lt;15%","")))</f>
        <v>#VALUE!</v>
      </c>
      <c r="K105" s="57" t="e">
        <f>IF(J105&gt;"","Wert bitte überprüfen","")</f>
        <v>#VALUE!</v>
      </c>
      <c r="L105" s="243"/>
    </row>
    <row r="106" spans="1:12" s="133" customFormat="1" ht="27" thickBot="1" x14ac:dyDescent="0.3">
      <c r="A106" s="232">
        <v>17</v>
      </c>
      <c r="B106" s="231" t="s">
        <v>13</v>
      </c>
      <c r="C106" s="153" t="s">
        <v>102</v>
      </c>
      <c r="D106" s="154" t="s">
        <v>104</v>
      </c>
      <c r="E106" s="113" t="s">
        <v>103</v>
      </c>
      <c r="F106" s="402"/>
      <c r="G106" s="395"/>
      <c r="H106" s="403" t="s">
        <v>181</v>
      </c>
      <c r="I106" s="140"/>
      <c r="J106" s="30" t="str">
        <f>IF(H106&gt;0,IF(H106&lt;10,"Minimal-Wert nicht erreicht",""),"")</f>
        <v/>
      </c>
      <c r="K106" s="227" t="str">
        <f t="shared" si="11"/>
        <v/>
      </c>
      <c r="L106" s="248"/>
    </row>
    <row r="107" spans="1:12" s="133" customFormat="1" ht="12.75" customHeight="1" x14ac:dyDescent="0.25">
      <c r="A107" s="505">
        <v>18</v>
      </c>
      <c r="B107" s="156"/>
      <c r="C107" s="438" t="s">
        <v>105</v>
      </c>
      <c r="D107" s="507">
        <v>0.93</v>
      </c>
      <c r="E107" s="509" t="s">
        <v>106</v>
      </c>
      <c r="F107" s="511" t="s">
        <v>283</v>
      </c>
      <c r="G107" s="492" t="s">
        <v>282</v>
      </c>
      <c r="H107" s="494" t="e">
        <f t="shared" ref="H107" si="20">IF(G107=0,"",F107/G107)</f>
        <v>#VALUE!</v>
      </c>
      <c r="I107" s="513"/>
      <c r="J107" s="515" t="e">
        <f>IF(H107="","",IF(H107&lt;0.93,"Wert &lt; 93%!",""))</f>
        <v>#VALUE!</v>
      </c>
      <c r="K107" s="516" t="e">
        <f t="shared" si="11"/>
        <v>#VALUE!</v>
      </c>
      <c r="L107" s="517"/>
    </row>
    <row r="108" spans="1:12" s="133" customFormat="1" ht="50.25" customHeight="1" thickBot="1" x14ac:dyDescent="0.3">
      <c r="A108" s="506"/>
      <c r="B108" s="158"/>
      <c r="C108" s="440"/>
      <c r="D108" s="508"/>
      <c r="E108" s="510"/>
      <c r="F108" s="512"/>
      <c r="G108" s="493"/>
      <c r="H108" s="495"/>
      <c r="I108" s="514"/>
      <c r="J108" s="500"/>
      <c r="K108" s="502"/>
      <c r="L108" s="518"/>
    </row>
    <row r="109" spans="1:12" s="133" customFormat="1" ht="39" customHeight="1" thickBot="1" x14ac:dyDescent="0.3">
      <c r="A109" s="249">
        <v>19</v>
      </c>
      <c r="B109" s="250"/>
      <c r="C109" s="251" t="s">
        <v>165</v>
      </c>
      <c r="D109" s="252" t="s">
        <v>99</v>
      </c>
      <c r="E109" s="253" t="s">
        <v>108</v>
      </c>
      <c r="F109" s="380" t="s">
        <v>284</v>
      </c>
      <c r="G109" s="404" t="s">
        <v>285</v>
      </c>
      <c r="H109" s="254" t="e">
        <f t="shared" ref="H109" si="21">IF(G109=0,"",F109/G109)</f>
        <v>#VALUE!</v>
      </c>
      <c r="I109" s="255"/>
      <c r="J109" s="30" t="e">
        <f>IF(H109="","",IF(H109&gt;0.05,"Wert &gt; 5%",""))</f>
        <v>#VALUE!</v>
      </c>
      <c r="K109" s="55" t="e">
        <f t="shared" ref="K109:K112" si="22">IF(J109&gt;"","Begründung angeben","")</f>
        <v>#VALUE!</v>
      </c>
      <c r="L109" s="256"/>
    </row>
    <row r="110" spans="1:12" ht="9" customHeight="1" x14ac:dyDescent="0.25">
      <c r="C110" s="80"/>
      <c r="D110" s="81"/>
      <c r="E110" s="82"/>
      <c r="F110" s="83"/>
      <c r="G110" s="84"/>
      <c r="H110" s="85"/>
      <c r="I110" s="86"/>
      <c r="J110" s="87"/>
      <c r="K110" s="88"/>
    </row>
    <row r="111" spans="1:12" ht="176.25" customHeight="1" x14ac:dyDescent="0.25">
      <c r="A111" s="453" t="s">
        <v>47</v>
      </c>
      <c r="B111" s="454"/>
      <c r="C111" s="454"/>
      <c r="D111" s="454"/>
      <c r="E111" s="454"/>
      <c r="F111" s="454"/>
      <c r="G111" s="454"/>
      <c r="H111" s="454"/>
      <c r="I111" s="454"/>
      <c r="J111" s="454"/>
      <c r="K111" s="455"/>
    </row>
    <row r="112" spans="1:12" ht="6.75" customHeight="1" x14ac:dyDescent="0.25">
      <c r="F112" s="89"/>
      <c r="G112" s="89"/>
      <c r="H112" s="90"/>
      <c r="K112" s="3" t="str">
        <f t="shared" si="22"/>
        <v/>
      </c>
    </row>
    <row r="113" spans="1:11" ht="24.75" customHeight="1" x14ac:dyDescent="0.25">
      <c r="A113" s="456" t="s">
        <v>17</v>
      </c>
      <c r="B113" s="457"/>
      <c r="C113" s="457"/>
      <c r="D113" s="457"/>
      <c r="E113" s="91" t="s">
        <v>44</v>
      </c>
      <c r="F113" s="26"/>
      <c r="G113" s="26"/>
      <c r="H113" s="25" t="s">
        <v>18</v>
      </c>
      <c r="I113" s="92" t="s">
        <v>135</v>
      </c>
      <c r="K113" s="78"/>
    </row>
  </sheetData>
  <sheetProtection selectLockedCells="1"/>
  <protectedRanges>
    <protectedRange sqref="A111:K113" name="Bereich13"/>
    <protectedRange sqref="I57:I64" name="Bereich8"/>
    <protectedRange sqref="F56:F64" name="Bereich7"/>
    <protectedRange sqref="I46:I54" name="Bereich6"/>
    <protectedRange sqref="F45:F54" name="Bereich5"/>
    <protectedRange sqref="I35:I43" name="Bereich4"/>
    <protectedRange sqref="I30:I33" name="Bereich3"/>
    <protectedRange sqref="I21:I28" name="Bereich2"/>
    <protectedRange sqref="F20:F43" name="Bereich1"/>
    <protectedRange sqref="F66:F72" name="Bereich9"/>
    <protectedRange sqref="I67:I72" name="Bereich10"/>
    <protectedRange sqref="F74:F81" name="Bereich11"/>
    <protectedRange sqref="I77:I81" name="Bereich12"/>
  </protectedRanges>
  <mergeCells count="72">
    <mergeCell ref="J86:J87"/>
    <mergeCell ref="K86:K87"/>
    <mergeCell ref="L86:L87"/>
    <mergeCell ref="A107:A108"/>
    <mergeCell ref="C107:C108"/>
    <mergeCell ref="D107:D108"/>
    <mergeCell ref="E107:E108"/>
    <mergeCell ref="F107:F108"/>
    <mergeCell ref="G107:G108"/>
    <mergeCell ref="H107:H108"/>
    <mergeCell ref="I107:I108"/>
    <mergeCell ref="J107:J108"/>
    <mergeCell ref="K107:K108"/>
    <mergeCell ref="L107:L108"/>
    <mergeCell ref="E86:E87"/>
    <mergeCell ref="F86:F87"/>
    <mergeCell ref="D77:D81"/>
    <mergeCell ref="I86:I87"/>
    <mergeCell ref="E10:E18"/>
    <mergeCell ref="D10:D18"/>
    <mergeCell ref="E77:E81"/>
    <mergeCell ref="D30:D33"/>
    <mergeCell ref="E46:E54"/>
    <mergeCell ref="D46:D54"/>
    <mergeCell ref="G86:G87"/>
    <mergeCell ref="H86:H87"/>
    <mergeCell ref="D57:D64"/>
    <mergeCell ref="C34:C44"/>
    <mergeCell ref="A111:K111"/>
    <mergeCell ref="A113:D113"/>
    <mergeCell ref="C97:C104"/>
    <mergeCell ref="E35:E43"/>
    <mergeCell ref="D35:D43"/>
    <mergeCell ref="E67:E72"/>
    <mergeCell ref="C93:C96"/>
    <mergeCell ref="C86:C87"/>
    <mergeCell ref="D86:D87"/>
    <mergeCell ref="B86:B87"/>
    <mergeCell ref="B66:B73"/>
    <mergeCell ref="D67:D72"/>
    <mergeCell ref="A45:A55"/>
    <mergeCell ref="C45:C55"/>
    <mergeCell ref="B93:B96"/>
    <mergeCell ref="C4:C8"/>
    <mergeCell ref="B20:B33"/>
    <mergeCell ref="C10:C19"/>
    <mergeCell ref="E30:E33"/>
    <mergeCell ref="A10:A19"/>
    <mergeCell ref="A20:A33"/>
    <mergeCell ref="C20:C33"/>
    <mergeCell ref="B10:B15"/>
    <mergeCell ref="E21:E24"/>
    <mergeCell ref="D21:D24"/>
    <mergeCell ref="D25:D28"/>
    <mergeCell ref="E25:E28"/>
    <mergeCell ref="B97:B104"/>
    <mergeCell ref="A86:A87"/>
    <mergeCell ref="A93:A96"/>
    <mergeCell ref="A4:A8"/>
    <mergeCell ref="A34:A44"/>
    <mergeCell ref="B34:B44"/>
    <mergeCell ref="B45:B55"/>
    <mergeCell ref="A56:A65"/>
    <mergeCell ref="B56:B60"/>
    <mergeCell ref="C83:C84"/>
    <mergeCell ref="A83:A84"/>
    <mergeCell ref="C56:C65"/>
    <mergeCell ref="C66:C73"/>
    <mergeCell ref="A66:A73"/>
    <mergeCell ref="B77:B82"/>
    <mergeCell ref="A76:A82"/>
    <mergeCell ref="C76:C82"/>
  </mergeCells>
  <phoneticPr fontId="15" type="noConversion"/>
  <conditionalFormatting sqref="J4:K86">
    <cfRule type="cellIs" dxfId="5" priority="1" operator="notEqual">
      <formula>""</formula>
    </cfRule>
  </conditionalFormatting>
  <conditionalFormatting sqref="J88:K107">
    <cfRule type="cellIs" dxfId="4" priority="20" operator="notEqual">
      <formula>""</formula>
    </cfRule>
  </conditionalFormatting>
  <conditionalFormatting sqref="J109:K109">
    <cfRule type="cellIs" dxfId="3" priority="80" operator="notEqual">
      <formula>""</formula>
    </cfRule>
  </conditionalFormatting>
  <conditionalFormatting sqref="L4:L86">
    <cfRule type="cellIs" dxfId="2" priority="5" operator="equal">
      <formula>"nicht plausibel"</formula>
    </cfRule>
  </conditionalFormatting>
  <conditionalFormatting sqref="L88:L107">
    <cfRule type="cellIs" dxfId="1" priority="21" operator="equal">
      <formula>"nicht plausibel"</formula>
    </cfRule>
  </conditionalFormatting>
  <conditionalFormatting sqref="L109">
    <cfRule type="cellIs" dxfId="0" priority="70" operator="equal">
      <formula>"nicht plausibel"</formula>
    </cfRule>
  </conditionalFormatting>
  <dataValidations disablePrompts="1" count="1">
    <dataValidation type="list" allowBlank="1" showInputMessage="1" showErrorMessage="1" sqref="L109 L88:L107 L4:L86" xr:uid="{00000000-0002-0000-0000-000000000000}">
      <formula1>"plausibel,nicht plausibel, nicht notwendig"</formula1>
    </dataValidation>
  </dataValidations>
  <pageMargins left="0.23622047244094491" right="0.23622047244094491" top="0.51181102362204722" bottom="0.74803149606299213" header="0.23622047244094491" footer="0.31496062992125984"/>
  <pageSetup paperSize="9" scale="56" fitToHeight="0" orientation="landscape" r:id="rId1"/>
  <headerFooter>
    <oddHeader>&amp;L&amp;20Monitoring 2022</oddHeader>
    <oddFooter>&amp;L&amp;D&amp;CQuality-Dashboard 2022&amp;R&amp;P von &amp;N</oddFooter>
  </headerFooter>
  <rowBreaks count="1" manualBreakCount="1">
    <brk id="84" max="11" man="1"/>
  </rowBreaks>
  <ignoredErrors>
    <ignoredError sqref="K7:K8 K4 K20 K10:K11" unlockedFormula="1"/>
    <ignoredError sqref="F73 F55 F44" formulaRange="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B15"/>
  <sheetViews>
    <sheetView workbookViewId="0">
      <selection activeCell="B15" sqref="B15"/>
    </sheetView>
  </sheetViews>
  <sheetFormatPr baseColWidth="10" defaultColWidth="11.44140625" defaultRowHeight="14.4" x14ac:dyDescent="0.3"/>
  <sheetData>
    <row r="1" spans="1:2" x14ac:dyDescent="0.3">
      <c r="A1" s="141" t="s">
        <v>114</v>
      </c>
    </row>
    <row r="15" spans="1:2" x14ac:dyDescent="0.3">
      <c r="B15" t="s">
        <v>271</v>
      </c>
    </row>
  </sheetData>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1D004-87F2-496E-824B-CDCEA077CB17}">
  <dimension ref="A1:Q16"/>
  <sheetViews>
    <sheetView workbookViewId="0">
      <selection activeCell="Q1" sqref="Q1"/>
    </sheetView>
  </sheetViews>
  <sheetFormatPr baseColWidth="10" defaultRowHeight="14.4" x14ac:dyDescent="0.3"/>
  <sheetData>
    <row r="1" spans="1:17" x14ac:dyDescent="0.3">
      <c r="A1" t="s">
        <v>109</v>
      </c>
      <c r="I1" t="s">
        <v>110</v>
      </c>
      <c r="Q1" t="s">
        <v>111</v>
      </c>
    </row>
    <row r="16" spans="1:17" x14ac:dyDescent="0.3">
      <c r="A16" t="s">
        <v>286</v>
      </c>
      <c r="I16" t="s">
        <v>287</v>
      </c>
      <c r="Q16" t="s">
        <v>288</v>
      </c>
    </row>
  </sheetData>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BAC44-BDDD-4572-B976-C8B1571B4A61}">
  <dimension ref="A1:Q11"/>
  <sheetViews>
    <sheetView workbookViewId="0">
      <selection activeCell="P14" sqref="P14"/>
    </sheetView>
  </sheetViews>
  <sheetFormatPr baseColWidth="10" defaultRowHeight="14.4" x14ac:dyDescent="0.3"/>
  <sheetData>
    <row r="1" spans="1:17" x14ac:dyDescent="0.3">
      <c r="A1" t="s">
        <v>309</v>
      </c>
      <c r="I1" t="s">
        <v>310</v>
      </c>
      <c r="Q1" t="s">
        <v>311</v>
      </c>
    </row>
    <row r="11" spans="1:17" x14ac:dyDescent="0.3">
      <c r="A11" t="s">
        <v>289</v>
      </c>
      <c r="I11" t="s">
        <v>290</v>
      </c>
      <c r="Q11" t="s">
        <v>291</v>
      </c>
    </row>
  </sheetData>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D9CCE-AC3E-4E64-81ED-7D1547CA0CBA}">
  <dimension ref="A1:AW12"/>
  <sheetViews>
    <sheetView zoomScale="40" zoomScaleNormal="40" workbookViewId="0">
      <selection activeCell="A12" sqref="A12"/>
    </sheetView>
  </sheetViews>
  <sheetFormatPr baseColWidth="10" defaultRowHeight="14.4" x14ac:dyDescent="0.3"/>
  <sheetData>
    <row r="1" spans="1:49" x14ac:dyDescent="0.3">
      <c r="A1" t="s">
        <v>292</v>
      </c>
      <c r="I1" t="s">
        <v>293</v>
      </c>
      <c r="Q1" t="s">
        <v>294</v>
      </c>
      <c r="Y1" t="s">
        <v>295</v>
      </c>
      <c r="AG1" t="s">
        <v>296</v>
      </c>
      <c r="AO1" t="s">
        <v>297</v>
      </c>
      <c r="AW1" t="s">
        <v>298</v>
      </c>
    </row>
    <row r="12" spans="1:49" x14ac:dyDescent="0.3">
      <c r="A12" t="s">
        <v>299</v>
      </c>
      <c r="I12" t="s">
        <v>300</v>
      </c>
      <c r="Q12" t="s">
        <v>301</v>
      </c>
      <c r="Y12" t="s">
        <v>302</v>
      </c>
      <c r="AG12" t="s">
        <v>303</v>
      </c>
      <c r="AO12" t="s">
        <v>304</v>
      </c>
      <c r="AW12" t="s">
        <v>305</v>
      </c>
    </row>
  </sheetData>
  <pageMargins left="0.7" right="0.7" top="0.78740157499999996" bottom="0.78740157499999996"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8E78-2E64-4FAA-B048-B1B6686DDAA9}">
  <dimension ref="A1:A12"/>
  <sheetViews>
    <sheetView workbookViewId="0"/>
  </sheetViews>
  <sheetFormatPr baseColWidth="10" defaultRowHeight="14.4" x14ac:dyDescent="0.3"/>
  <sheetData>
    <row r="1" spans="1:1" x14ac:dyDescent="0.3">
      <c r="A1" t="s">
        <v>312</v>
      </c>
    </row>
    <row r="12" spans="1:1" x14ac:dyDescent="0.3">
      <c r="A12" t="s">
        <v>306</v>
      </c>
    </row>
  </sheetData>
  <pageMargins left="0.7" right="0.7" top="0.78740157499999996" bottom="0.78740157499999996"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B54F8-B432-45EB-A940-30DDB98858A2}">
  <dimension ref="A1:A14"/>
  <sheetViews>
    <sheetView workbookViewId="0"/>
  </sheetViews>
  <sheetFormatPr baseColWidth="10" defaultRowHeight="14.4" x14ac:dyDescent="0.3"/>
  <sheetData>
    <row r="1" spans="1:1" x14ac:dyDescent="0.3">
      <c r="A1" t="s">
        <v>313</v>
      </c>
    </row>
    <row r="14" spans="1:1" x14ac:dyDescent="0.3">
      <c r="A14" t="s">
        <v>307</v>
      </c>
    </row>
  </sheetData>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25403-121A-4907-BA49-59FFF72563CF}">
  <dimension ref="A1:A13"/>
  <sheetViews>
    <sheetView workbookViewId="0"/>
  </sheetViews>
  <sheetFormatPr baseColWidth="10" defaultRowHeight="14.4" x14ac:dyDescent="0.3"/>
  <sheetData>
    <row r="1" spans="1:1" x14ac:dyDescent="0.3">
      <c r="A1" t="s">
        <v>314</v>
      </c>
    </row>
    <row r="13" spans="1:1" x14ac:dyDescent="0.3">
      <c r="A13" t="s">
        <v>308</v>
      </c>
    </row>
  </sheetData>
  <pageMargins left="0.7" right="0.7" top="0.78740157499999996" bottom="0.78740157499999996"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B22"/>
  <sheetViews>
    <sheetView workbookViewId="0">
      <selection activeCell="B23" sqref="B23"/>
    </sheetView>
  </sheetViews>
  <sheetFormatPr baseColWidth="10" defaultColWidth="11.44140625" defaultRowHeight="14.4" x14ac:dyDescent="0.3"/>
  <sheetData>
    <row r="1" spans="1:1" x14ac:dyDescent="0.3">
      <c r="A1" s="141" t="s">
        <v>118</v>
      </c>
    </row>
    <row r="22" spans="2:2" x14ac:dyDescent="0.3">
      <c r="B22" t="s">
        <v>112</v>
      </c>
    </row>
  </sheetData>
  <pageMargins left="0.7" right="0.7" top="0.78740157499999996" bottom="0.78740157499999996"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workbookViewId="0">
      <selection activeCell="C3" sqref="C3"/>
    </sheetView>
  </sheetViews>
  <sheetFormatPr baseColWidth="10" defaultRowHeight="14.4" x14ac:dyDescent="0.3"/>
  <sheetData>
    <row r="1" spans="1:1" x14ac:dyDescent="0.3">
      <c r="A1" t="s">
        <v>148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H100"/>
  <sheetViews>
    <sheetView workbookViewId="0">
      <selection activeCell="A32" sqref="A32"/>
    </sheetView>
  </sheetViews>
  <sheetFormatPr baseColWidth="10" defaultRowHeight="14.4" x14ac:dyDescent="0.3"/>
  <cols>
    <col min="1" max="1" width="22.44140625" customWidth="1"/>
    <col min="2" max="2" width="25" customWidth="1"/>
    <col min="3" max="3" width="49.44140625" customWidth="1"/>
    <col min="4" max="4" width="21.44140625" customWidth="1"/>
    <col min="5" max="5" width="19.6640625" customWidth="1"/>
    <col min="6" max="6" width="22.5546875" customWidth="1"/>
    <col min="7" max="7" width="23.44140625" customWidth="1"/>
    <col min="8" max="8" width="21.44140625" customWidth="1"/>
  </cols>
  <sheetData>
    <row r="1" spans="1:8" ht="29.25" customHeight="1" x14ac:dyDescent="0.3">
      <c r="A1" s="199" t="s">
        <v>19</v>
      </c>
      <c r="B1" s="200" t="s">
        <v>88</v>
      </c>
      <c r="C1" s="201" t="s">
        <v>20</v>
      </c>
      <c r="D1" s="202" t="s">
        <v>21</v>
      </c>
      <c r="E1" s="202" t="s">
        <v>28</v>
      </c>
      <c r="F1" s="202" t="s">
        <v>22</v>
      </c>
      <c r="G1" s="203" t="s">
        <v>23</v>
      </c>
      <c r="H1" s="204" t="s">
        <v>92</v>
      </c>
    </row>
    <row r="2" spans="1:8" ht="23.25" customHeight="1" x14ac:dyDescent="0.3">
      <c r="A2" s="105"/>
      <c r="B2" s="195" t="s">
        <v>89</v>
      </c>
      <c r="C2" s="106"/>
      <c r="D2" s="107"/>
      <c r="E2" s="109"/>
      <c r="F2" s="109"/>
      <c r="G2" s="196"/>
      <c r="H2" s="166">
        <f t="shared" ref="H2:H10" si="0">IF(B2="interventionell",+F2,0)</f>
        <v>0</v>
      </c>
    </row>
    <row r="3" spans="1:8" ht="21" customHeight="1" x14ac:dyDescent="0.3">
      <c r="A3" s="105"/>
      <c r="B3" s="195" t="s">
        <v>89</v>
      </c>
      <c r="C3" s="106"/>
      <c r="D3" s="107"/>
      <c r="E3" s="108"/>
      <c r="F3" s="109"/>
      <c r="G3" s="196"/>
      <c r="H3" s="166">
        <f t="shared" si="0"/>
        <v>0</v>
      </c>
    </row>
    <row r="4" spans="1:8" ht="21" customHeight="1" x14ac:dyDescent="0.3">
      <c r="A4" s="105"/>
      <c r="B4" s="195" t="s">
        <v>89</v>
      </c>
      <c r="C4" s="106"/>
      <c r="D4" s="107"/>
      <c r="E4" s="108"/>
      <c r="F4" s="109"/>
      <c r="G4" s="196"/>
      <c r="H4" s="166">
        <f t="shared" si="0"/>
        <v>0</v>
      </c>
    </row>
    <row r="5" spans="1:8" ht="21" customHeight="1" x14ac:dyDescent="0.3">
      <c r="A5" s="105"/>
      <c r="B5" s="195" t="s">
        <v>89</v>
      </c>
      <c r="C5" s="106"/>
      <c r="D5" s="107"/>
      <c r="E5" s="108"/>
      <c r="F5" s="109"/>
      <c r="G5" s="197"/>
      <c r="H5" s="166">
        <f t="shared" si="0"/>
        <v>0</v>
      </c>
    </row>
    <row r="6" spans="1:8" ht="21" customHeight="1" x14ac:dyDescent="0.3">
      <c r="A6" s="105"/>
      <c r="B6" s="195" t="s">
        <v>89</v>
      </c>
      <c r="C6" s="106"/>
      <c r="D6" s="107"/>
      <c r="E6" s="108"/>
      <c r="F6" s="109"/>
      <c r="G6" s="197"/>
      <c r="H6" s="166">
        <f t="shared" si="0"/>
        <v>0</v>
      </c>
    </row>
    <row r="7" spans="1:8" ht="21" customHeight="1" x14ac:dyDescent="0.3">
      <c r="A7" s="105"/>
      <c r="B7" s="195" t="s">
        <v>89</v>
      </c>
      <c r="C7" s="106"/>
      <c r="D7" s="107"/>
      <c r="E7" s="108"/>
      <c r="F7" s="109"/>
      <c r="G7" s="197"/>
      <c r="H7" s="166">
        <f t="shared" si="0"/>
        <v>0</v>
      </c>
    </row>
    <row r="8" spans="1:8" ht="20.25" customHeight="1" x14ac:dyDescent="0.3">
      <c r="A8" s="105"/>
      <c r="B8" s="195" t="s">
        <v>89</v>
      </c>
      <c r="C8" s="106"/>
      <c r="D8" s="107"/>
      <c r="E8" s="108"/>
      <c r="F8" s="109"/>
      <c r="G8" s="109"/>
      <c r="H8" s="166">
        <f t="shared" si="0"/>
        <v>0</v>
      </c>
    </row>
    <row r="9" spans="1:8" ht="20.25" customHeight="1" x14ac:dyDescent="0.3">
      <c r="A9" s="105"/>
      <c r="B9" s="195" t="s">
        <v>89</v>
      </c>
      <c r="C9" s="106"/>
      <c r="D9" s="107"/>
      <c r="E9" s="108"/>
      <c r="F9" s="109"/>
      <c r="G9" s="109"/>
      <c r="H9" s="166">
        <f t="shared" si="0"/>
        <v>0</v>
      </c>
    </row>
    <row r="10" spans="1:8" ht="21" customHeight="1" x14ac:dyDescent="0.3">
      <c r="A10" s="105"/>
      <c r="B10" s="195" t="s">
        <v>89</v>
      </c>
      <c r="C10" s="106"/>
      <c r="D10" s="107"/>
      <c r="E10" s="108"/>
      <c r="F10" s="109"/>
      <c r="G10" s="109"/>
      <c r="H10" s="166">
        <f t="shared" si="0"/>
        <v>0</v>
      </c>
    </row>
    <row r="11" spans="1:8" ht="21.75" customHeight="1" thickBot="1" x14ac:dyDescent="0.35">
      <c r="A11" s="119"/>
      <c r="B11" s="195" t="s">
        <v>89</v>
      </c>
      <c r="C11" s="120"/>
      <c r="D11" s="121"/>
      <c r="E11" s="67" t="s">
        <v>27</v>
      </c>
      <c r="F11" s="68">
        <f>SUM(F2:F10)</f>
        <v>0</v>
      </c>
      <c r="G11" s="198"/>
      <c r="H11" s="68">
        <f>SUM(H2:H10)</f>
        <v>0</v>
      </c>
    </row>
    <row r="13" spans="1:8" x14ac:dyDescent="0.3">
      <c r="A13" s="101" t="s">
        <v>54</v>
      </c>
      <c r="B13" s="102"/>
      <c r="C13" s="102"/>
      <c r="D13" s="102"/>
      <c r="E13" s="102"/>
      <c r="F13" s="102"/>
      <c r="G13" s="102"/>
      <c r="H13" s="103"/>
    </row>
    <row r="14" spans="1:8" ht="26.4" x14ac:dyDescent="0.3">
      <c r="A14" s="122" t="s">
        <v>25</v>
      </c>
      <c r="B14" s="205" t="s">
        <v>90</v>
      </c>
      <c r="C14" s="123" t="s">
        <v>26</v>
      </c>
      <c r="D14" s="124">
        <v>40997</v>
      </c>
      <c r="E14" s="125" t="s">
        <v>24</v>
      </c>
      <c r="F14" s="125">
        <v>20</v>
      </c>
      <c r="G14" s="104" t="s">
        <v>63</v>
      </c>
      <c r="H14" s="206">
        <f t="shared" ref="H14" si="1">IF(B14="interventionell",+F14,0)</f>
        <v>20</v>
      </c>
    </row>
    <row r="90" spans="1:1" x14ac:dyDescent="0.3">
      <c r="A90" s="193" t="s">
        <v>51</v>
      </c>
    </row>
    <row r="91" spans="1:1" x14ac:dyDescent="0.3">
      <c r="A91" t="s">
        <v>89</v>
      </c>
    </row>
    <row r="92" spans="1:1" x14ac:dyDescent="0.3">
      <c r="A92" t="s">
        <v>90</v>
      </c>
    </row>
    <row r="93" spans="1:1" x14ac:dyDescent="0.3">
      <c r="A93" t="s">
        <v>91</v>
      </c>
    </row>
    <row r="100" spans="2:2" x14ac:dyDescent="0.3">
      <c r="B100" s="194" t="s">
        <v>89</v>
      </c>
    </row>
  </sheetData>
  <sheetProtection formatRows="0" insertRows="0" selectLockedCells="1"/>
  <dataValidations count="2">
    <dataValidation type="list" allowBlank="1" showInputMessage="1" showErrorMessage="1" sqref="E2:E10" xr:uid="{00000000-0002-0000-0200-000000000000}">
      <formula1>"offen, geschlossen"</formula1>
    </dataValidation>
    <dataValidation type="list" allowBlank="1" showInputMessage="1" showErrorMessage="1" sqref="A91:A93 B100 B2:B11 B14" xr:uid="{00000000-0002-0000-0200-000001000000}">
      <formula1>$A$91:$A$93</formula1>
    </dataValidation>
  </dataValidations>
  <hyperlinks>
    <hyperlink ref="G14" r:id="rId1" display="link" xr:uid="{00000000-0004-0000-0200-000000000000}"/>
  </hyperlinks>
  <pageMargins left="0.7" right="0.7" top="0.78740157499999996" bottom="0.78740157499999996" header="0.3" footer="0.3"/>
  <pageSetup paperSize="9" scale="94" orientation="landscape" r:id="rId2"/>
  <colBreaks count="1" manualBreakCount="1">
    <brk id="7" max="1048575" man="1"/>
  </colBreak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3"/>
  <sheetViews>
    <sheetView workbookViewId="0">
      <selection activeCell="F4" sqref="F4"/>
    </sheetView>
  </sheetViews>
  <sheetFormatPr baseColWidth="10" defaultRowHeight="14.4" x14ac:dyDescent="0.3"/>
  <sheetData>
    <row r="1" spans="1:1" x14ac:dyDescent="0.3">
      <c r="A1" s="129" t="s">
        <v>68</v>
      </c>
    </row>
    <row r="3" spans="1:1" x14ac:dyDescent="0.3">
      <c r="A3" t="s">
        <v>153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B12"/>
  <sheetViews>
    <sheetView workbookViewId="0">
      <selection activeCell="B12" sqref="B12"/>
    </sheetView>
  </sheetViews>
  <sheetFormatPr baseColWidth="10" defaultRowHeight="14.4" x14ac:dyDescent="0.3"/>
  <sheetData>
    <row r="1" spans="1:2" x14ac:dyDescent="0.3">
      <c r="A1" s="141" t="s">
        <v>120</v>
      </c>
    </row>
    <row r="12" spans="1:2" x14ac:dyDescent="0.3">
      <c r="B12" t="s">
        <v>121</v>
      </c>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0EE30-4EF9-44B7-B5B4-34734E2A3374}">
  <dimension ref="A1:H109"/>
  <sheetViews>
    <sheetView workbookViewId="0">
      <pane xSplit="3" ySplit="2" topLeftCell="F101" activePane="bottomRight" state="frozen"/>
      <selection pane="topRight" activeCell="D1" sqref="D1"/>
      <selection pane="bottomLeft" activeCell="A3" sqref="A3"/>
      <selection pane="bottomRight" activeCell="G106" sqref="G106"/>
    </sheetView>
  </sheetViews>
  <sheetFormatPr baseColWidth="10" defaultRowHeight="14.4" x14ac:dyDescent="0.3"/>
  <cols>
    <col min="1" max="1" width="4" style="2" bestFit="1" customWidth="1"/>
    <col min="2" max="2" width="33.77734375" style="4" customWidth="1"/>
    <col min="3" max="3" width="29.44140625" style="4" customWidth="1"/>
    <col min="4" max="4" width="5" style="4" customWidth="1"/>
    <col min="5" max="5" width="77.88671875" bestFit="1" customWidth="1"/>
    <col min="6" max="6" width="44.5546875" customWidth="1"/>
    <col min="7" max="7" width="78.21875" customWidth="1"/>
    <col min="8" max="8" width="24.6640625" bestFit="1" customWidth="1"/>
  </cols>
  <sheetData>
    <row r="1" spans="1:8" x14ac:dyDescent="0.3">
      <c r="E1" s="286"/>
      <c r="G1" s="285"/>
    </row>
    <row r="2" spans="1:8" ht="27.6" thickBot="1" x14ac:dyDescent="0.35">
      <c r="A2" s="303" t="s">
        <v>61</v>
      </c>
      <c r="B2" s="303" t="s">
        <v>1</v>
      </c>
      <c r="C2" s="303" t="s">
        <v>2</v>
      </c>
      <c r="D2" s="303" t="s">
        <v>237</v>
      </c>
      <c r="E2" s="303" t="s">
        <v>241</v>
      </c>
      <c r="F2" s="303" t="s">
        <v>232</v>
      </c>
      <c r="G2" s="303" t="s">
        <v>233</v>
      </c>
      <c r="H2" s="303" t="s">
        <v>234</v>
      </c>
    </row>
    <row r="3" spans="1:8" x14ac:dyDescent="0.3">
      <c r="A3" s="521" t="s">
        <v>71</v>
      </c>
      <c r="B3" s="524" t="s">
        <v>149</v>
      </c>
      <c r="C3" s="306" t="s">
        <v>52</v>
      </c>
      <c r="D3" s="307">
        <v>9027</v>
      </c>
      <c r="E3" s="308" t="s">
        <v>182</v>
      </c>
      <c r="F3" s="309" t="s">
        <v>183</v>
      </c>
      <c r="G3" s="310" t="s">
        <v>184</v>
      </c>
      <c r="H3" s="311" t="s">
        <v>235</v>
      </c>
    </row>
    <row r="4" spans="1:8" x14ac:dyDescent="0.3">
      <c r="A4" s="522"/>
      <c r="B4" s="525"/>
      <c r="C4" s="296" t="s">
        <v>137</v>
      </c>
      <c r="D4" s="291">
        <v>9028</v>
      </c>
      <c r="E4" s="287" t="s">
        <v>185</v>
      </c>
      <c r="F4" s="288" t="s">
        <v>186</v>
      </c>
      <c r="G4" s="289" t="s">
        <v>184</v>
      </c>
      <c r="H4" s="312" t="s">
        <v>235</v>
      </c>
    </row>
    <row r="5" spans="1:8" ht="28.8" x14ac:dyDescent="0.3">
      <c r="A5" s="522"/>
      <c r="B5" s="525"/>
      <c r="C5" s="297" t="s">
        <v>53</v>
      </c>
      <c r="D5" s="291">
        <v>9029</v>
      </c>
      <c r="E5" s="287" t="s">
        <v>187</v>
      </c>
      <c r="F5" s="288" t="s">
        <v>188</v>
      </c>
      <c r="G5" s="290" t="s">
        <v>239</v>
      </c>
      <c r="H5" s="312" t="s">
        <v>235</v>
      </c>
    </row>
    <row r="6" spans="1:8" ht="29.4" thickBot="1" x14ac:dyDescent="0.35">
      <c r="A6" s="522"/>
      <c r="B6" s="525"/>
      <c r="C6" s="297" t="s">
        <v>58</v>
      </c>
      <c r="D6" s="291">
        <v>9030</v>
      </c>
      <c r="E6" s="287" t="s">
        <v>189</v>
      </c>
      <c r="F6" s="288" t="s">
        <v>190</v>
      </c>
      <c r="G6" s="290" t="s">
        <v>236</v>
      </c>
      <c r="H6" s="312" t="s">
        <v>235</v>
      </c>
    </row>
    <row r="7" spans="1:8" ht="27" hidden="1" thickBot="1" x14ac:dyDescent="0.35">
      <c r="A7" s="523"/>
      <c r="B7" s="526"/>
      <c r="C7" s="313" t="s">
        <v>57</v>
      </c>
      <c r="D7" s="314"/>
      <c r="E7" s="315"/>
      <c r="F7" s="315"/>
      <c r="G7" s="315"/>
      <c r="H7" s="316"/>
    </row>
    <row r="8" spans="1:8" ht="29.4" thickBot="1" x14ac:dyDescent="0.35">
      <c r="A8" s="317" t="s">
        <v>72</v>
      </c>
      <c r="B8" s="318" t="s">
        <v>65</v>
      </c>
      <c r="C8" s="319" t="s">
        <v>134</v>
      </c>
      <c r="D8" s="320">
        <v>9031</v>
      </c>
      <c r="E8" s="321" t="s">
        <v>191</v>
      </c>
      <c r="F8" s="322" t="s">
        <v>186</v>
      </c>
      <c r="G8" s="323" t="s">
        <v>240</v>
      </c>
      <c r="H8" s="324" t="s">
        <v>275</v>
      </c>
    </row>
    <row r="9" spans="1:8" ht="40.200000000000003" thickBot="1" x14ac:dyDescent="0.35">
      <c r="A9" s="326">
        <v>2</v>
      </c>
      <c r="B9" s="327" t="s">
        <v>136</v>
      </c>
      <c r="C9" s="328" t="s">
        <v>14</v>
      </c>
      <c r="D9" s="320">
        <v>9032</v>
      </c>
      <c r="E9" s="321" t="s">
        <v>192</v>
      </c>
      <c r="F9" s="322" t="s">
        <v>193</v>
      </c>
      <c r="G9" s="323" t="s">
        <v>240</v>
      </c>
      <c r="H9" s="324" t="s">
        <v>275</v>
      </c>
    </row>
    <row r="10" spans="1:8" ht="26.4" hidden="1" x14ac:dyDescent="0.3">
      <c r="A10" s="527">
        <v>3</v>
      </c>
      <c r="B10" s="529" t="s">
        <v>77</v>
      </c>
      <c r="C10" s="304" t="s">
        <v>73</v>
      </c>
      <c r="D10" s="325"/>
      <c r="E10" s="305"/>
      <c r="F10" s="305"/>
      <c r="G10" s="305"/>
      <c r="H10" s="305"/>
    </row>
    <row r="11" spans="1:8" hidden="1" x14ac:dyDescent="0.3">
      <c r="A11" s="528"/>
      <c r="B11" s="530"/>
      <c r="C11" s="525" t="s">
        <v>138</v>
      </c>
      <c r="D11" s="291"/>
      <c r="E11" s="289"/>
      <c r="F11" s="289"/>
      <c r="G11" s="289"/>
      <c r="H11" s="289"/>
    </row>
    <row r="12" spans="1:8" hidden="1" x14ac:dyDescent="0.3">
      <c r="A12" s="528"/>
      <c r="B12" s="530"/>
      <c r="C12" s="525"/>
      <c r="D12" s="291"/>
      <c r="E12" s="289"/>
      <c r="F12" s="289"/>
      <c r="G12" s="289"/>
      <c r="H12" s="289"/>
    </row>
    <row r="13" spans="1:8" hidden="1" x14ac:dyDescent="0.3">
      <c r="A13" s="528"/>
      <c r="B13" s="530"/>
      <c r="C13" s="525"/>
      <c r="D13" s="291"/>
      <c r="E13" s="289"/>
      <c r="F13" s="289"/>
      <c r="G13" s="289"/>
      <c r="H13" s="289"/>
    </row>
    <row r="14" spans="1:8" hidden="1" x14ac:dyDescent="0.3">
      <c r="A14" s="528"/>
      <c r="B14" s="530"/>
      <c r="C14" s="525"/>
      <c r="D14" s="291"/>
      <c r="E14" s="289"/>
      <c r="F14" s="289"/>
      <c r="G14" s="289"/>
      <c r="H14" s="289"/>
    </row>
    <row r="15" spans="1:8" hidden="1" x14ac:dyDescent="0.3">
      <c r="A15" s="528"/>
      <c r="B15" s="530"/>
      <c r="C15" s="525" t="s">
        <v>139</v>
      </c>
      <c r="D15" s="291"/>
      <c r="E15" s="289"/>
      <c r="F15" s="289"/>
      <c r="G15" s="289"/>
      <c r="H15" s="289"/>
    </row>
    <row r="16" spans="1:8" hidden="1" x14ac:dyDescent="0.3">
      <c r="A16" s="528"/>
      <c r="B16" s="530"/>
      <c r="C16" s="525"/>
      <c r="D16" s="291"/>
      <c r="E16" s="289"/>
      <c r="F16" s="289"/>
      <c r="G16" s="289"/>
      <c r="H16" s="289"/>
    </row>
    <row r="17" spans="1:8" hidden="1" x14ac:dyDescent="0.3">
      <c r="A17" s="528"/>
      <c r="B17" s="530"/>
      <c r="C17" s="525"/>
      <c r="D17" s="291"/>
      <c r="E17" s="289"/>
      <c r="F17" s="289"/>
      <c r="G17" s="289"/>
      <c r="H17" s="289"/>
    </row>
    <row r="18" spans="1:8" hidden="1" x14ac:dyDescent="0.3">
      <c r="A18" s="528"/>
      <c r="B18" s="530"/>
      <c r="C18" s="525"/>
      <c r="D18" s="291"/>
      <c r="E18" s="289"/>
      <c r="F18" s="289"/>
      <c r="G18" s="289"/>
      <c r="H18" s="289"/>
    </row>
    <row r="19" spans="1:8" ht="39.6" hidden="1" x14ac:dyDescent="0.3">
      <c r="A19" s="528"/>
      <c r="B19" s="530"/>
      <c r="C19" s="298" t="s">
        <v>78</v>
      </c>
      <c r="D19" s="293"/>
      <c r="E19" s="289"/>
      <c r="F19" s="289"/>
      <c r="G19" s="289"/>
      <c r="H19" s="289"/>
    </row>
    <row r="20" spans="1:8" hidden="1" x14ac:dyDescent="0.3">
      <c r="A20" s="528"/>
      <c r="B20" s="530"/>
      <c r="C20" s="531" t="s">
        <v>95</v>
      </c>
      <c r="D20" s="293"/>
      <c r="E20" s="289"/>
      <c r="F20" s="289"/>
      <c r="G20" s="289"/>
      <c r="H20" s="289"/>
    </row>
    <row r="21" spans="1:8" hidden="1" x14ac:dyDescent="0.3">
      <c r="A21" s="528"/>
      <c r="B21" s="530"/>
      <c r="C21" s="531"/>
      <c r="D21" s="293"/>
      <c r="E21" s="289"/>
      <c r="F21" s="289"/>
      <c r="G21" s="289"/>
      <c r="H21" s="289"/>
    </row>
    <row r="22" spans="1:8" hidden="1" x14ac:dyDescent="0.3">
      <c r="A22" s="528"/>
      <c r="B22" s="530"/>
      <c r="C22" s="531"/>
      <c r="D22" s="293"/>
      <c r="E22" s="289"/>
      <c r="F22" s="289"/>
      <c r="G22" s="289"/>
      <c r="H22" s="289"/>
    </row>
    <row r="23" spans="1:8" hidden="1" x14ac:dyDescent="0.3">
      <c r="A23" s="528"/>
      <c r="B23" s="530"/>
      <c r="C23" s="530"/>
      <c r="D23" s="294"/>
      <c r="E23" s="289"/>
      <c r="F23" s="289"/>
      <c r="G23" s="289"/>
      <c r="H23" s="289"/>
    </row>
    <row r="24" spans="1:8" ht="26.4" hidden="1" x14ac:dyDescent="0.3">
      <c r="A24" s="532">
        <v>4</v>
      </c>
      <c r="B24" s="531" t="s">
        <v>79</v>
      </c>
      <c r="C24" s="298" t="s">
        <v>122</v>
      </c>
      <c r="D24" s="293"/>
      <c r="E24" s="289"/>
      <c r="F24" s="289"/>
      <c r="G24" s="289"/>
      <c r="H24" s="289"/>
    </row>
    <row r="25" spans="1:8" hidden="1" x14ac:dyDescent="0.3">
      <c r="A25" s="532"/>
      <c r="B25" s="530"/>
      <c r="C25" s="533" t="s">
        <v>15</v>
      </c>
      <c r="D25" s="294"/>
      <c r="E25" s="289"/>
      <c r="F25" s="289"/>
      <c r="G25" s="289"/>
      <c r="H25" s="289"/>
    </row>
    <row r="26" spans="1:8" hidden="1" x14ac:dyDescent="0.3">
      <c r="A26" s="532"/>
      <c r="B26" s="530"/>
      <c r="C26" s="533"/>
      <c r="D26" s="294"/>
      <c r="E26" s="289"/>
      <c r="F26" s="289"/>
      <c r="G26" s="289"/>
      <c r="H26" s="289"/>
    </row>
    <row r="27" spans="1:8" hidden="1" x14ac:dyDescent="0.3">
      <c r="A27" s="532"/>
      <c r="B27" s="530"/>
      <c r="C27" s="533"/>
      <c r="D27" s="294"/>
      <c r="E27" s="289"/>
      <c r="F27" s="289"/>
      <c r="G27" s="289"/>
      <c r="H27" s="289"/>
    </row>
    <row r="28" spans="1:8" hidden="1" x14ac:dyDescent="0.3">
      <c r="A28" s="532"/>
      <c r="B28" s="530"/>
      <c r="C28" s="533"/>
      <c r="D28" s="294"/>
      <c r="E28" s="289"/>
      <c r="F28" s="289"/>
      <c r="G28" s="289"/>
      <c r="H28" s="289"/>
    </row>
    <row r="29" spans="1:8" hidden="1" x14ac:dyDescent="0.3">
      <c r="A29" s="532"/>
      <c r="B29" s="530"/>
      <c r="C29" s="533"/>
      <c r="D29" s="294"/>
      <c r="E29" s="289"/>
      <c r="F29" s="289"/>
      <c r="G29" s="289"/>
      <c r="H29" s="289"/>
    </row>
    <row r="30" spans="1:8" hidden="1" x14ac:dyDescent="0.3">
      <c r="A30" s="532"/>
      <c r="B30" s="530"/>
      <c r="C30" s="533"/>
      <c r="D30" s="294"/>
      <c r="E30" s="289"/>
      <c r="F30" s="289"/>
      <c r="G30" s="289"/>
      <c r="H30" s="289"/>
    </row>
    <row r="31" spans="1:8" hidden="1" x14ac:dyDescent="0.3">
      <c r="A31" s="532"/>
      <c r="B31" s="530"/>
      <c r="C31" s="533"/>
      <c r="D31" s="294"/>
      <c r="E31" s="289"/>
      <c r="F31" s="289"/>
      <c r="G31" s="289"/>
      <c r="H31" s="289"/>
    </row>
    <row r="32" spans="1:8" hidden="1" x14ac:dyDescent="0.3">
      <c r="A32" s="532"/>
      <c r="B32" s="530"/>
      <c r="C32" s="533"/>
      <c r="D32" s="294"/>
      <c r="E32" s="289"/>
      <c r="F32" s="289"/>
      <c r="G32" s="289"/>
      <c r="H32" s="289"/>
    </row>
    <row r="33" spans="1:8" hidden="1" x14ac:dyDescent="0.3">
      <c r="A33" s="532"/>
      <c r="B33" s="530"/>
      <c r="C33" s="533"/>
      <c r="D33" s="294"/>
      <c r="E33" s="289"/>
      <c r="F33" s="289"/>
      <c r="G33" s="289"/>
      <c r="H33" s="289"/>
    </row>
    <row r="34" spans="1:8" hidden="1" x14ac:dyDescent="0.3">
      <c r="A34" s="532"/>
      <c r="B34" s="530"/>
      <c r="C34" s="300" t="s">
        <v>33</v>
      </c>
      <c r="D34" s="294"/>
      <c r="E34" s="289"/>
      <c r="F34" s="289"/>
      <c r="G34" s="289"/>
      <c r="H34" s="289"/>
    </row>
    <row r="35" spans="1:8" ht="26.4" hidden="1" x14ac:dyDescent="0.3">
      <c r="A35" s="532">
        <v>5</v>
      </c>
      <c r="B35" s="531" t="s">
        <v>74</v>
      </c>
      <c r="C35" s="298" t="s">
        <v>75</v>
      </c>
      <c r="D35" s="293"/>
      <c r="E35" s="289"/>
      <c r="F35" s="289"/>
      <c r="G35" s="289"/>
      <c r="H35" s="289"/>
    </row>
    <row r="36" spans="1:8" hidden="1" x14ac:dyDescent="0.3">
      <c r="A36" s="532"/>
      <c r="B36" s="530"/>
      <c r="C36" s="531" t="s">
        <v>76</v>
      </c>
      <c r="D36" s="293"/>
      <c r="E36" s="289"/>
      <c r="F36" s="289"/>
      <c r="G36" s="289"/>
      <c r="H36" s="289"/>
    </row>
    <row r="37" spans="1:8" hidden="1" x14ac:dyDescent="0.3">
      <c r="A37" s="532"/>
      <c r="B37" s="530"/>
      <c r="C37" s="531"/>
      <c r="D37" s="293"/>
      <c r="E37" s="289"/>
      <c r="F37" s="289"/>
      <c r="G37" s="289"/>
      <c r="H37" s="289"/>
    </row>
    <row r="38" spans="1:8" hidden="1" x14ac:dyDescent="0.3">
      <c r="A38" s="532"/>
      <c r="B38" s="530"/>
      <c r="C38" s="531"/>
      <c r="D38" s="293"/>
      <c r="E38" s="289"/>
      <c r="F38" s="289"/>
      <c r="G38" s="289"/>
      <c r="H38" s="289"/>
    </row>
    <row r="39" spans="1:8" hidden="1" x14ac:dyDescent="0.3">
      <c r="A39" s="532"/>
      <c r="B39" s="530"/>
      <c r="C39" s="531"/>
      <c r="D39" s="293"/>
      <c r="E39" s="289"/>
      <c r="F39" s="289"/>
      <c r="G39" s="289"/>
      <c r="H39" s="289"/>
    </row>
    <row r="40" spans="1:8" hidden="1" x14ac:dyDescent="0.3">
      <c r="A40" s="532"/>
      <c r="B40" s="530"/>
      <c r="C40" s="531"/>
      <c r="D40" s="293"/>
      <c r="E40" s="289"/>
      <c r="F40" s="289"/>
      <c r="G40" s="289"/>
      <c r="H40" s="289"/>
    </row>
    <row r="41" spans="1:8" hidden="1" x14ac:dyDescent="0.3">
      <c r="A41" s="532"/>
      <c r="B41" s="530"/>
      <c r="C41" s="531"/>
      <c r="D41" s="293"/>
      <c r="E41" s="289"/>
      <c r="F41" s="289"/>
      <c r="G41" s="289"/>
      <c r="H41" s="289"/>
    </row>
    <row r="42" spans="1:8" hidden="1" x14ac:dyDescent="0.3">
      <c r="A42" s="532"/>
      <c r="B42" s="530"/>
      <c r="C42" s="531"/>
      <c r="D42" s="293"/>
      <c r="E42" s="289"/>
      <c r="F42" s="289"/>
      <c r="G42" s="289"/>
      <c r="H42" s="289"/>
    </row>
    <row r="43" spans="1:8" hidden="1" x14ac:dyDescent="0.3">
      <c r="A43" s="532"/>
      <c r="B43" s="530"/>
      <c r="C43" s="530"/>
      <c r="D43" s="294"/>
      <c r="E43" s="289"/>
      <c r="F43" s="289"/>
      <c r="G43" s="289"/>
      <c r="H43" s="289"/>
    </row>
    <row r="44" spans="1:8" hidden="1" x14ac:dyDescent="0.3">
      <c r="A44" s="532"/>
      <c r="B44" s="530"/>
      <c r="C44" s="530"/>
      <c r="D44" s="294"/>
      <c r="E44" s="289"/>
      <c r="F44" s="289"/>
      <c r="G44" s="289"/>
      <c r="H44" s="289"/>
    </row>
    <row r="45" spans="1:8" hidden="1" x14ac:dyDescent="0.3">
      <c r="A45" s="532"/>
      <c r="B45" s="530"/>
      <c r="C45" s="299" t="s">
        <v>33</v>
      </c>
      <c r="D45" s="293"/>
      <c r="E45" s="289"/>
      <c r="F45" s="289"/>
      <c r="G45" s="289"/>
      <c r="H45" s="289"/>
    </row>
    <row r="46" spans="1:8" ht="39.6" hidden="1" x14ac:dyDescent="0.3">
      <c r="A46" s="528">
        <v>6</v>
      </c>
      <c r="B46" s="531" t="s">
        <v>123</v>
      </c>
      <c r="C46" s="298" t="s">
        <v>133</v>
      </c>
      <c r="D46" s="293"/>
      <c r="E46" s="289"/>
      <c r="F46" s="289"/>
      <c r="G46" s="289"/>
      <c r="H46" s="289"/>
    </row>
    <row r="47" spans="1:8" ht="26.4" hidden="1" x14ac:dyDescent="0.3">
      <c r="A47" s="528"/>
      <c r="B47" s="531"/>
      <c r="C47" s="299" t="s">
        <v>128</v>
      </c>
      <c r="D47" s="293"/>
      <c r="E47" s="289"/>
      <c r="F47" s="289"/>
      <c r="G47" s="289"/>
      <c r="H47" s="289"/>
    </row>
    <row r="48" spans="1:8" ht="26.4" hidden="1" x14ac:dyDescent="0.3">
      <c r="A48" s="528"/>
      <c r="B48" s="531"/>
      <c r="C48" s="299" t="s">
        <v>129</v>
      </c>
      <c r="D48" s="293"/>
      <c r="E48" s="289"/>
      <c r="F48" s="289"/>
      <c r="G48" s="289"/>
      <c r="H48" s="289"/>
    </row>
    <row r="49" spans="1:8" ht="26.4" hidden="1" x14ac:dyDescent="0.3">
      <c r="A49" s="528"/>
      <c r="B49" s="531"/>
      <c r="C49" s="299" t="s">
        <v>130</v>
      </c>
      <c r="D49" s="293"/>
      <c r="E49" s="289"/>
      <c r="F49" s="289"/>
      <c r="G49" s="289"/>
      <c r="H49" s="289"/>
    </row>
    <row r="50" spans="1:8" ht="26.4" hidden="1" x14ac:dyDescent="0.3">
      <c r="A50" s="528"/>
      <c r="B50" s="531"/>
      <c r="C50" s="299" t="s">
        <v>131</v>
      </c>
      <c r="D50" s="293"/>
      <c r="E50" s="289"/>
      <c r="F50" s="289"/>
      <c r="G50" s="289"/>
      <c r="H50" s="289"/>
    </row>
    <row r="51" spans="1:8" ht="26.4" hidden="1" x14ac:dyDescent="0.3">
      <c r="A51" s="528"/>
      <c r="B51" s="531"/>
      <c r="C51" s="299" t="s">
        <v>143</v>
      </c>
      <c r="D51" s="293"/>
      <c r="E51" s="289"/>
      <c r="F51" s="289"/>
      <c r="G51" s="289"/>
      <c r="H51" s="289"/>
    </row>
    <row r="52" spans="1:8" ht="26.4" hidden="1" x14ac:dyDescent="0.3">
      <c r="A52" s="528"/>
      <c r="B52" s="531"/>
      <c r="C52" s="299" t="s">
        <v>144</v>
      </c>
      <c r="D52" s="293"/>
      <c r="E52" s="289"/>
      <c r="F52" s="289"/>
      <c r="G52" s="289"/>
      <c r="H52" s="289"/>
    </row>
    <row r="53" spans="1:8" ht="26.4" hidden="1" x14ac:dyDescent="0.3">
      <c r="A53" s="528"/>
      <c r="B53" s="531"/>
      <c r="C53" s="299" t="s">
        <v>145</v>
      </c>
      <c r="D53" s="293"/>
      <c r="E53" s="289"/>
      <c r="F53" s="289"/>
      <c r="G53" s="289"/>
      <c r="H53" s="289"/>
    </row>
    <row r="54" spans="1:8" ht="26.4" hidden="1" x14ac:dyDescent="0.3">
      <c r="A54" s="528"/>
      <c r="B54" s="531"/>
      <c r="C54" s="299" t="s">
        <v>146</v>
      </c>
      <c r="D54" s="293"/>
      <c r="E54" s="289"/>
      <c r="F54" s="289"/>
      <c r="G54" s="289"/>
      <c r="H54" s="289"/>
    </row>
    <row r="55" spans="1:8" ht="26.4" hidden="1" x14ac:dyDescent="0.3">
      <c r="A55" s="528"/>
      <c r="B55" s="531"/>
      <c r="C55" s="299" t="s">
        <v>132</v>
      </c>
      <c r="D55" s="293"/>
      <c r="E55" s="289"/>
      <c r="F55" s="289"/>
      <c r="G55" s="289"/>
      <c r="H55" s="289"/>
    </row>
    <row r="56" spans="1:8" hidden="1" x14ac:dyDescent="0.3">
      <c r="A56" s="528">
        <v>7</v>
      </c>
      <c r="B56" s="531" t="s">
        <v>80</v>
      </c>
      <c r="C56" s="298" t="s">
        <v>81</v>
      </c>
      <c r="D56" s="293"/>
      <c r="E56" s="289"/>
      <c r="F56" s="289"/>
      <c r="G56" s="289"/>
      <c r="H56" s="289"/>
    </row>
    <row r="57" spans="1:8" hidden="1" x14ac:dyDescent="0.3">
      <c r="A57" s="528"/>
      <c r="B57" s="531"/>
      <c r="C57" s="531" t="s">
        <v>82</v>
      </c>
      <c r="D57" s="293"/>
      <c r="E57" s="289"/>
      <c r="F57" s="289"/>
      <c r="G57" s="289"/>
      <c r="H57" s="289"/>
    </row>
    <row r="58" spans="1:8" hidden="1" x14ac:dyDescent="0.3">
      <c r="A58" s="528"/>
      <c r="B58" s="531"/>
      <c r="C58" s="530"/>
      <c r="D58" s="294"/>
      <c r="E58" s="289"/>
      <c r="F58" s="289"/>
      <c r="G58" s="289"/>
      <c r="H58" s="289"/>
    </row>
    <row r="59" spans="1:8" hidden="1" x14ac:dyDescent="0.3">
      <c r="A59" s="528"/>
      <c r="B59" s="531"/>
      <c r="C59" s="530"/>
      <c r="D59" s="294"/>
      <c r="E59" s="289"/>
      <c r="F59" s="289"/>
      <c r="G59" s="289"/>
      <c r="H59" s="289"/>
    </row>
    <row r="60" spans="1:8" hidden="1" x14ac:dyDescent="0.3">
      <c r="A60" s="528"/>
      <c r="B60" s="531"/>
      <c r="C60" s="530"/>
      <c r="D60" s="294"/>
      <c r="E60" s="289"/>
      <c r="F60" s="289"/>
      <c r="G60" s="289"/>
      <c r="H60" s="289"/>
    </row>
    <row r="61" spans="1:8" hidden="1" x14ac:dyDescent="0.3">
      <c r="A61" s="528"/>
      <c r="B61" s="531"/>
      <c r="C61" s="530"/>
      <c r="D61" s="294"/>
      <c r="E61" s="289"/>
      <c r="F61" s="289"/>
      <c r="G61" s="289"/>
      <c r="H61" s="289"/>
    </row>
    <row r="62" spans="1:8" hidden="1" x14ac:dyDescent="0.3">
      <c r="A62" s="528"/>
      <c r="B62" s="531"/>
      <c r="C62" s="530"/>
      <c r="D62" s="294"/>
      <c r="E62" s="289"/>
      <c r="F62" s="289"/>
      <c r="G62" s="289"/>
      <c r="H62" s="289"/>
    </row>
    <row r="63" spans="1:8" ht="26.4" hidden="1" x14ac:dyDescent="0.3">
      <c r="A63" s="528"/>
      <c r="B63" s="531"/>
      <c r="C63" s="300" t="s">
        <v>83</v>
      </c>
      <c r="D63" s="294"/>
      <c r="E63" s="289"/>
      <c r="F63" s="289"/>
      <c r="G63" s="289"/>
      <c r="H63" s="289"/>
    </row>
    <row r="64" spans="1:8" ht="66" hidden="1" x14ac:dyDescent="0.3">
      <c r="A64" s="302"/>
      <c r="B64" s="296" t="s">
        <v>84</v>
      </c>
      <c r="C64" s="299" t="s">
        <v>85</v>
      </c>
      <c r="D64" s="293"/>
      <c r="E64" s="289"/>
      <c r="F64" s="289"/>
      <c r="G64" s="289"/>
      <c r="H64" s="289"/>
    </row>
    <row r="65" spans="1:8" ht="26.4" hidden="1" x14ac:dyDescent="0.3">
      <c r="A65" s="302"/>
      <c r="B65" s="296" t="s">
        <v>86</v>
      </c>
      <c r="C65" s="299" t="s">
        <v>86</v>
      </c>
      <c r="D65" s="293"/>
      <c r="E65" s="289"/>
      <c r="F65" s="289"/>
      <c r="G65" s="289"/>
      <c r="H65" s="289"/>
    </row>
    <row r="66" spans="1:8" hidden="1" x14ac:dyDescent="0.3">
      <c r="A66" s="532">
        <v>8</v>
      </c>
      <c r="B66" s="531" t="s">
        <v>140</v>
      </c>
      <c r="C66" s="298" t="s">
        <v>124</v>
      </c>
      <c r="D66" s="293"/>
      <c r="E66" s="289"/>
      <c r="F66" s="289"/>
      <c r="G66" s="289"/>
      <c r="H66" s="289"/>
    </row>
    <row r="67" spans="1:8" hidden="1" x14ac:dyDescent="0.3">
      <c r="A67" s="532"/>
      <c r="B67" s="531"/>
      <c r="C67" s="534" t="s">
        <v>87</v>
      </c>
      <c r="D67" s="293"/>
      <c r="E67" s="289"/>
      <c r="F67" s="289"/>
      <c r="G67" s="289"/>
      <c r="H67" s="289"/>
    </row>
    <row r="68" spans="1:8" hidden="1" x14ac:dyDescent="0.3">
      <c r="A68" s="532"/>
      <c r="B68" s="531"/>
      <c r="C68" s="534"/>
      <c r="D68" s="293"/>
      <c r="E68" s="289"/>
      <c r="F68" s="289"/>
      <c r="G68" s="289"/>
      <c r="H68" s="289"/>
    </row>
    <row r="69" spans="1:8" hidden="1" x14ac:dyDescent="0.3">
      <c r="A69" s="532"/>
      <c r="B69" s="531"/>
      <c r="C69" s="534"/>
      <c r="D69" s="293"/>
      <c r="E69" s="289"/>
      <c r="F69" s="289"/>
      <c r="G69" s="289"/>
      <c r="H69" s="289"/>
    </row>
    <row r="70" spans="1:8" hidden="1" x14ac:dyDescent="0.3">
      <c r="A70" s="532"/>
      <c r="B70" s="531"/>
      <c r="C70" s="535"/>
      <c r="D70" s="294"/>
      <c r="E70" s="289"/>
      <c r="F70" s="289"/>
      <c r="G70" s="289"/>
      <c r="H70" s="289"/>
    </row>
    <row r="71" spans="1:8" hidden="1" x14ac:dyDescent="0.3">
      <c r="A71" s="532"/>
      <c r="B71" s="531"/>
      <c r="C71" s="535"/>
      <c r="D71" s="294"/>
      <c r="E71" s="289"/>
      <c r="F71" s="289"/>
      <c r="G71" s="289"/>
      <c r="H71" s="289"/>
    </row>
    <row r="72" spans="1:8" ht="26.4" hidden="1" x14ac:dyDescent="0.3">
      <c r="A72" s="532"/>
      <c r="B72" s="531"/>
      <c r="C72" s="299" t="s">
        <v>41</v>
      </c>
      <c r="D72" s="293"/>
      <c r="E72" s="289"/>
      <c r="F72" s="289"/>
      <c r="G72" s="289"/>
      <c r="H72" s="289"/>
    </row>
    <row r="73" spans="1:8" hidden="1" x14ac:dyDescent="0.3">
      <c r="A73" s="528">
        <v>9</v>
      </c>
      <c r="B73" s="541" t="s">
        <v>55</v>
      </c>
      <c r="C73" s="301" t="s">
        <v>52</v>
      </c>
      <c r="D73" s="295"/>
      <c r="E73" s="289"/>
      <c r="F73" s="289"/>
      <c r="G73" s="289"/>
      <c r="H73" s="289"/>
    </row>
    <row r="74" spans="1:8" ht="26.4" hidden="1" x14ac:dyDescent="0.3">
      <c r="A74" s="540"/>
      <c r="B74" s="542"/>
      <c r="C74" s="329" t="s">
        <v>93</v>
      </c>
      <c r="D74" s="330"/>
      <c r="E74" s="331"/>
      <c r="F74" s="331"/>
      <c r="G74" s="331"/>
      <c r="H74" s="331"/>
    </row>
    <row r="75" spans="1:8" ht="43.8" thickBot="1" x14ac:dyDescent="0.35">
      <c r="A75" s="543">
        <v>10</v>
      </c>
      <c r="B75" s="545" t="s">
        <v>94</v>
      </c>
      <c r="C75" s="545" t="s">
        <v>16</v>
      </c>
      <c r="D75" s="332">
        <v>9033</v>
      </c>
      <c r="E75" s="308" t="s">
        <v>194</v>
      </c>
      <c r="F75" s="337" t="s">
        <v>186</v>
      </c>
      <c r="G75" s="333" t="s">
        <v>267</v>
      </c>
      <c r="H75" s="311" t="s">
        <v>235</v>
      </c>
    </row>
    <row r="76" spans="1:8" ht="29.4" thickBot="1" x14ac:dyDescent="0.35">
      <c r="A76" s="544"/>
      <c r="B76" s="547"/>
      <c r="C76" s="547"/>
      <c r="D76" s="335">
        <v>9034</v>
      </c>
      <c r="E76" s="336" t="s">
        <v>195</v>
      </c>
      <c r="F76" s="337" t="s">
        <v>186</v>
      </c>
      <c r="G76" s="338" t="s">
        <v>236</v>
      </c>
      <c r="H76" s="316" t="s">
        <v>235</v>
      </c>
    </row>
    <row r="77" spans="1:8" ht="101.4" thickBot="1" x14ac:dyDescent="0.35">
      <c r="A77" s="543">
        <v>11</v>
      </c>
      <c r="B77" s="545" t="s">
        <v>96</v>
      </c>
      <c r="C77" s="545" t="s">
        <v>38</v>
      </c>
      <c r="D77" s="332">
        <v>9057</v>
      </c>
      <c r="E77" s="308" t="s">
        <v>196</v>
      </c>
      <c r="F77" s="337" t="s">
        <v>186</v>
      </c>
      <c r="G77" s="333" t="s">
        <v>269</v>
      </c>
      <c r="H77" s="311" t="s">
        <v>235</v>
      </c>
    </row>
    <row r="78" spans="1:8" ht="16.8" thickBot="1" x14ac:dyDescent="0.35">
      <c r="A78" s="544"/>
      <c r="B78" s="546"/>
      <c r="C78" s="546"/>
      <c r="D78" s="339">
        <v>9058</v>
      </c>
      <c r="E78" s="336" t="s">
        <v>197</v>
      </c>
      <c r="F78" s="337" t="s">
        <v>186</v>
      </c>
      <c r="G78" s="338" t="s">
        <v>184</v>
      </c>
      <c r="H78" s="316" t="s">
        <v>235</v>
      </c>
    </row>
    <row r="79" spans="1:8" ht="40.200000000000003" thickBot="1" x14ac:dyDescent="0.35">
      <c r="A79" s="340">
        <v>12</v>
      </c>
      <c r="B79" s="328" t="s">
        <v>147</v>
      </c>
      <c r="C79" s="319" t="s">
        <v>3</v>
      </c>
      <c r="D79" s="341">
        <v>9059</v>
      </c>
      <c r="E79" s="321" t="s">
        <v>198</v>
      </c>
      <c r="F79" s="322" t="s">
        <v>186</v>
      </c>
      <c r="G79" s="323" t="s">
        <v>242</v>
      </c>
      <c r="H79" s="324" t="s">
        <v>235</v>
      </c>
    </row>
    <row r="80" spans="1:8" ht="40.200000000000003" thickBot="1" x14ac:dyDescent="0.35">
      <c r="A80" s="342">
        <v>13</v>
      </c>
      <c r="B80" s="343" t="s">
        <v>141</v>
      </c>
      <c r="C80" s="344" t="s">
        <v>3</v>
      </c>
      <c r="D80" s="345">
        <v>9060</v>
      </c>
      <c r="E80" s="346" t="s">
        <v>199</v>
      </c>
      <c r="F80" s="347" t="s">
        <v>186</v>
      </c>
      <c r="G80" s="348" t="s">
        <v>243</v>
      </c>
      <c r="H80" s="349" t="s">
        <v>235</v>
      </c>
    </row>
    <row r="81" spans="1:8" ht="72.599999999999994" thickBot="1" x14ac:dyDescent="0.35">
      <c r="A81" s="340" t="s">
        <v>109</v>
      </c>
      <c r="B81" s="328" t="s">
        <v>142</v>
      </c>
      <c r="C81" s="350" t="s">
        <v>43</v>
      </c>
      <c r="D81" s="351">
        <v>9061</v>
      </c>
      <c r="E81" s="321" t="s">
        <v>200</v>
      </c>
      <c r="F81" s="322" t="s">
        <v>186</v>
      </c>
      <c r="G81" s="323" t="s">
        <v>244</v>
      </c>
      <c r="H81" s="324" t="s">
        <v>235</v>
      </c>
    </row>
    <row r="82" spans="1:8" ht="101.4" thickBot="1" x14ac:dyDescent="0.35">
      <c r="A82" s="340" t="s">
        <v>110</v>
      </c>
      <c r="B82" s="328" t="s">
        <v>125</v>
      </c>
      <c r="C82" s="319" t="s">
        <v>100</v>
      </c>
      <c r="D82" s="341">
        <v>9062</v>
      </c>
      <c r="E82" s="321" t="s">
        <v>201</v>
      </c>
      <c r="F82" s="322" t="s">
        <v>202</v>
      </c>
      <c r="G82" s="323" t="s">
        <v>273</v>
      </c>
      <c r="H82" s="324" t="s">
        <v>235</v>
      </c>
    </row>
    <row r="83" spans="1:8" ht="87" thickBot="1" x14ac:dyDescent="0.35">
      <c r="A83" s="340" t="s">
        <v>111</v>
      </c>
      <c r="B83" s="328" t="s">
        <v>126</v>
      </c>
      <c r="C83" s="319" t="s">
        <v>100</v>
      </c>
      <c r="D83" s="341">
        <v>9063</v>
      </c>
      <c r="E83" s="321" t="s">
        <v>203</v>
      </c>
      <c r="F83" s="322" t="s">
        <v>202</v>
      </c>
      <c r="G83" s="323" t="s">
        <v>272</v>
      </c>
      <c r="H83" s="324" t="s">
        <v>235</v>
      </c>
    </row>
    <row r="84" spans="1:8" ht="43.2" x14ac:dyDescent="0.3">
      <c r="A84" s="548">
        <v>15</v>
      </c>
      <c r="B84" s="550" t="s">
        <v>45</v>
      </c>
      <c r="C84" s="352" t="s">
        <v>64</v>
      </c>
      <c r="D84" s="353">
        <v>9064</v>
      </c>
      <c r="E84" s="346" t="s">
        <v>204</v>
      </c>
      <c r="F84" s="347" t="s">
        <v>186</v>
      </c>
      <c r="G84" s="354" t="s">
        <v>274</v>
      </c>
      <c r="H84" s="355" t="s">
        <v>235</v>
      </c>
    </row>
    <row r="85" spans="1:8" ht="72" x14ac:dyDescent="0.3">
      <c r="A85" s="555"/>
      <c r="B85" s="556"/>
      <c r="C85" s="356" t="s">
        <v>39</v>
      </c>
      <c r="D85" s="357">
        <v>9065</v>
      </c>
      <c r="E85" s="358" t="s">
        <v>205</v>
      </c>
      <c r="F85" s="359" t="s">
        <v>206</v>
      </c>
      <c r="G85" s="360" t="s">
        <v>245</v>
      </c>
      <c r="H85" s="361" t="s">
        <v>235</v>
      </c>
    </row>
    <row r="86" spans="1:8" ht="72.599999999999994" thickBot="1" x14ac:dyDescent="0.35">
      <c r="A86" s="555"/>
      <c r="B86" s="556"/>
      <c r="C86" s="356" t="s">
        <v>40</v>
      </c>
      <c r="D86" s="357">
        <v>9066</v>
      </c>
      <c r="E86" s="358" t="s">
        <v>207</v>
      </c>
      <c r="F86" s="359" t="s">
        <v>206</v>
      </c>
      <c r="G86" s="360" t="s">
        <v>246</v>
      </c>
      <c r="H86" s="361" t="s">
        <v>235</v>
      </c>
    </row>
    <row r="87" spans="1:8" ht="15" hidden="1" thickBot="1" x14ac:dyDescent="0.35">
      <c r="A87" s="549"/>
      <c r="B87" s="551"/>
      <c r="C87" s="362" t="s">
        <v>49</v>
      </c>
      <c r="D87" s="363"/>
      <c r="E87" s="364"/>
      <c r="F87" s="364"/>
      <c r="G87" s="364"/>
      <c r="H87" s="365"/>
    </row>
    <row r="88" spans="1:8" ht="115.2" x14ac:dyDescent="0.3">
      <c r="A88" s="537" t="s">
        <v>97</v>
      </c>
      <c r="B88" s="545" t="s">
        <v>127</v>
      </c>
      <c r="C88" s="552" t="s">
        <v>48</v>
      </c>
      <c r="D88" s="332">
        <v>9070</v>
      </c>
      <c r="E88" s="308" t="s">
        <v>208</v>
      </c>
      <c r="F88" s="309" t="s">
        <v>188</v>
      </c>
      <c r="G88" s="333" t="s">
        <v>247</v>
      </c>
      <c r="H88" s="311" t="s">
        <v>235</v>
      </c>
    </row>
    <row r="89" spans="1:8" ht="43.2" x14ac:dyDescent="0.3">
      <c r="A89" s="538"/>
      <c r="B89" s="531"/>
      <c r="C89" s="529"/>
      <c r="D89" s="293">
        <v>9072</v>
      </c>
      <c r="E89" s="287" t="s">
        <v>210</v>
      </c>
      <c r="F89" s="288" t="s">
        <v>188</v>
      </c>
      <c r="G89" s="290" t="s">
        <v>248</v>
      </c>
      <c r="H89" s="312" t="s">
        <v>235</v>
      </c>
    </row>
    <row r="90" spans="1:8" ht="115.2" x14ac:dyDescent="0.3">
      <c r="A90" s="538"/>
      <c r="B90" s="530"/>
      <c r="C90" s="553" t="s">
        <v>29</v>
      </c>
      <c r="D90" s="293">
        <v>9071</v>
      </c>
      <c r="E90" s="287" t="s">
        <v>209</v>
      </c>
      <c r="F90" s="288" t="s">
        <v>188</v>
      </c>
      <c r="G90" s="290" t="s">
        <v>249</v>
      </c>
      <c r="H90" s="312" t="s">
        <v>235</v>
      </c>
    </row>
    <row r="91" spans="1:8" ht="43.2" x14ac:dyDescent="0.3">
      <c r="A91" s="538"/>
      <c r="B91" s="530"/>
      <c r="C91" s="554"/>
      <c r="D91" s="293">
        <v>9073</v>
      </c>
      <c r="E91" s="287" t="s">
        <v>211</v>
      </c>
      <c r="F91" s="288" t="s">
        <v>188</v>
      </c>
      <c r="G91" s="290" t="s">
        <v>250</v>
      </c>
      <c r="H91" s="312" t="s">
        <v>235</v>
      </c>
    </row>
    <row r="92" spans="1:8" ht="115.2" x14ac:dyDescent="0.3">
      <c r="A92" s="538"/>
      <c r="B92" s="530"/>
      <c r="C92" s="553" t="s">
        <v>30</v>
      </c>
      <c r="D92" s="293">
        <v>9074</v>
      </c>
      <c r="E92" s="287" t="s">
        <v>212</v>
      </c>
      <c r="F92" s="288" t="s">
        <v>188</v>
      </c>
      <c r="G92" s="290" t="s">
        <v>251</v>
      </c>
      <c r="H92" s="312" t="s">
        <v>235</v>
      </c>
    </row>
    <row r="93" spans="1:8" ht="43.2" x14ac:dyDescent="0.3">
      <c r="A93" s="538"/>
      <c r="B93" s="530"/>
      <c r="C93" s="554"/>
      <c r="D93" s="293">
        <v>9075</v>
      </c>
      <c r="E93" s="287" t="s">
        <v>213</v>
      </c>
      <c r="F93" s="288" t="s">
        <v>188</v>
      </c>
      <c r="G93" s="290" t="s">
        <v>252</v>
      </c>
      <c r="H93" s="312" t="s">
        <v>235</v>
      </c>
    </row>
    <row r="94" spans="1:8" ht="115.2" x14ac:dyDescent="0.3">
      <c r="A94" s="538"/>
      <c r="B94" s="530"/>
      <c r="C94" s="553" t="s">
        <v>31</v>
      </c>
      <c r="D94" s="292">
        <v>9076</v>
      </c>
      <c r="E94" s="287" t="s">
        <v>214</v>
      </c>
      <c r="F94" s="288" t="s">
        <v>188</v>
      </c>
      <c r="G94" s="290" t="s">
        <v>253</v>
      </c>
      <c r="H94" s="312" t="s">
        <v>235</v>
      </c>
    </row>
    <row r="95" spans="1:8" ht="43.2" x14ac:dyDescent="0.3">
      <c r="A95" s="538"/>
      <c r="B95" s="530"/>
      <c r="C95" s="554"/>
      <c r="D95" s="292">
        <v>9077</v>
      </c>
      <c r="E95" s="287" t="s">
        <v>215</v>
      </c>
      <c r="F95" s="288" t="s">
        <v>188</v>
      </c>
      <c r="G95" s="290" t="s">
        <v>254</v>
      </c>
      <c r="H95" s="312" t="s">
        <v>235</v>
      </c>
    </row>
    <row r="96" spans="1:8" ht="115.2" x14ac:dyDescent="0.3">
      <c r="A96" s="538"/>
      <c r="B96" s="530"/>
      <c r="C96" s="553" t="s">
        <v>32</v>
      </c>
      <c r="D96" s="292">
        <v>9078</v>
      </c>
      <c r="E96" s="287" t="s">
        <v>216</v>
      </c>
      <c r="F96" s="288" t="s">
        <v>188</v>
      </c>
      <c r="G96" s="290" t="s">
        <v>255</v>
      </c>
      <c r="H96" s="312" t="s">
        <v>235</v>
      </c>
    </row>
    <row r="97" spans="1:8" ht="43.2" x14ac:dyDescent="0.3">
      <c r="A97" s="538"/>
      <c r="B97" s="530"/>
      <c r="C97" s="554"/>
      <c r="D97" s="292">
        <v>9079</v>
      </c>
      <c r="E97" s="287" t="s">
        <v>217</v>
      </c>
      <c r="F97" s="288" t="s">
        <v>188</v>
      </c>
      <c r="G97" s="290" t="s">
        <v>256</v>
      </c>
      <c r="H97" s="312" t="s">
        <v>235</v>
      </c>
    </row>
    <row r="98" spans="1:8" ht="115.2" x14ac:dyDescent="0.3">
      <c r="A98" s="538"/>
      <c r="B98" s="530"/>
      <c r="C98" s="536" t="s">
        <v>101</v>
      </c>
      <c r="D98" s="292">
        <v>9080</v>
      </c>
      <c r="E98" s="287" t="s">
        <v>218</v>
      </c>
      <c r="F98" s="288" t="s">
        <v>188</v>
      </c>
      <c r="G98" s="290" t="s">
        <v>257</v>
      </c>
      <c r="H98" s="312" t="s">
        <v>235</v>
      </c>
    </row>
    <row r="99" spans="1:8" ht="43.2" x14ac:dyDescent="0.3">
      <c r="A99" s="538"/>
      <c r="B99" s="530"/>
      <c r="C99" s="529"/>
      <c r="D99" s="292">
        <v>9081</v>
      </c>
      <c r="E99" s="287" t="s">
        <v>219</v>
      </c>
      <c r="F99" s="288" t="s">
        <v>188</v>
      </c>
      <c r="G99" s="290" t="s">
        <v>258</v>
      </c>
      <c r="H99" s="312" t="s">
        <v>235</v>
      </c>
    </row>
    <row r="100" spans="1:8" ht="115.2" x14ac:dyDescent="0.3">
      <c r="A100" s="538"/>
      <c r="B100" s="530"/>
      <c r="C100" s="536" t="s">
        <v>115</v>
      </c>
      <c r="D100" s="292">
        <v>9082</v>
      </c>
      <c r="E100" s="287" t="s">
        <v>220</v>
      </c>
      <c r="F100" s="288" t="s">
        <v>188</v>
      </c>
      <c r="G100" s="290" t="s">
        <v>259</v>
      </c>
      <c r="H100" s="312" t="s">
        <v>235</v>
      </c>
    </row>
    <row r="101" spans="1:8" ht="43.8" thickBot="1" x14ac:dyDescent="0.35">
      <c r="A101" s="539"/>
      <c r="B101" s="530"/>
      <c r="C101" s="529"/>
      <c r="D101" s="292">
        <v>9083</v>
      </c>
      <c r="E101" s="287" t="s">
        <v>221</v>
      </c>
      <c r="F101" s="288" t="s">
        <v>188</v>
      </c>
      <c r="G101" s="290" t="s">
        <v>260</v>
      </c>
      <c r="H101" s="312" t="s">
        <v>235</v>
      </c>
    </row>
    <row r="102" spans="1:8" ht="15" hidden="1" thickBot="1" x14ac:dyDescent="0.35">
      <c r="A102" s="366"/>
      <c r="B102" s="546"/>
      <c r="C102" s="334" t="s">
        <v>116</v>
      </c>
      <c r="D102" s="335"/>
      <c r="E102" s="315"/>
      <c r="F102" s="315"/>
      <c r="G102" s="315"/>
      <c r="H102" s="316"/>
    </row>
    <row r="103" spans="1:8" ht="144.6" thickBot="1" x14ac:dyDescent="0.35">
      <c r="A103" s="367" t="s">
        <v>98</v>
      </c>
      <c r="B103" s="318" t="s">
        <v>66</v>
      </c>
      <c r="C103" s="318" t="s">
        <v>50</v>
      </c>
      <c r="D103" s="341">
        <v>9084</v>
      </c>
      <c r="E103" s="321" t="s">
        <v>222</v>
      </c>
      <c r="F103" s="322" t="s">
        <v>188</v>
      </c>
      <c r="G103" s="323" t="s">
        <v>261</v>
      </c>
      <c r="H103" s="324" t="s">
        <v>235</v>
      </c>
    </row>
    <row r="104" spans="1:8" ht="40.200000000000003" thickBot="1" x14ac:dyDescent="0.35">
      <c r="A104" s="368">
        <v>17</v>
      </c>
      <c r="B104" s="318" t="s">
        <v>102</v>
      </c>
      <c r="C104" s="318" t="s">
        <v>103</v>
      </c>
      <c r="D104" s="341">
        <v>9085</v>
      </c>
      <c r="E104" s="321" t="s">
        <v>223</v>
      </c>
      <c r="F104" s="322" t="s">
        <v>224</v>
      </c>
      <c r="G104" s="323" t="s">
        <v>262</v>
      </c>
      <c r="H104" s="324" t="s">
        <v>235</v>
      </c>
    </row>
    <row r="105" spans="1:8" ht="86.4" x14ac:dyDescent="0.3">
      <c r="A105" s="548">
        <v>18</v>
      </c>
      <c r="B105" s="550" t="s">
        <v>105</v>
      </c>
      <c r="C105" s="550" t="s">
        <v>106</v>
      </c>
      <c r="D105" s="345">
        <v>9086</v>
      </c>
      <c r="E105" s="346" t="s">
        <v>225</v>
      </c>
      <c r="F105" s="347" t="s">
        <v>226</v>
      </c>
      <c r="G105" s="354" t="s">
        <v>278</v>
      </c>
      <c r="H105" s="355" t="s">
        <v>235</v>
      </c>
    </row>
    <row r="106" spans="1:8" ht="101.4" thickBot="1" x14ac:dyDescent="0.35">
      <c r="A106" s="549"/>
      <c r="B106" s="551"/>
      <c r="C106" s="551"/>
      <c r="D106" s="369">
        <v>9087</v>
      </c>
      <c r="E106" s="370" t="s">
        <v>227</v>
      </c>
      <c r="F106" s="371" t="s">
        <v>263</v>
      </c>
      <c r="G106" s="406" t="s">
        <v>279</v>
      </c>
      <c r="H106" s="365" t="s">
        <v>235</v>
      </c>
    </row>
    <row r="107" spans="1:8" ht="100.8" x14ac:dyDescent="0.3">
      <c r="A107" s="548">
        <v>19</v>
      </c>
      <c r="B107" s="550" t="s">
        <v>165</v>
      </c>
      <c r="C107" s="550" t="s">
        <v>108</v>
      </c>
      <c r="D107" s="332">
        <v>9088</v>
      </c>
      <c r="E107" s="308" t="s">
        <v>228</v>
      </c>
      <c r="F107" s="309" t="s">
        <v>229</v>
      </c>
      <c r="G107" s="333" t="s">
        <v>277</v>
      </c>
      <c r="H107" s="311" t="s">
        <v>235</v>
      </c>
    </row>
    <row r="108" spans="1:8" ht="29.4" thickBot="1" x14ac:dyDescent="0.35">
      <c r="A108" s="549"/>
      <c r="B108" s="551"/>
      <c r="C108" s="551"/>
      <c r="D108" s="335">
        <v>9089</v>
      </c>
      <c r="E108" s="336" t="s">
        <v>230</v>
      </c>
      <c r="F108" s="337" t="s">
        <v>231</v>
      </c>
      <c r="G108" s="338" t="s">
        <v>264</v>
      </c>
      <c r="H108" s="316" t="s">
        <v>235</v>
      </c>
    </row>
    <row r="109" spans="1:8" x14ac:dyDescent="0.3">
      <c r="B109" s="80"/>
      <c r="C109" s="82"/>
      <c r="D109" s="82"/>
    </row>
  </sheetData>
  <mergeCells count="46">
    <mergeCell ref="A107:A108"/>
    <mergeCell ref="B107:B108"/>
    <mergeCell ref="C107:C108"/>
    <mergeCell ref="C75:C76"/>
    <mergeCell ref="C88:C89"/>
    <mergeCell ref="C90:C91"/>
    <mergeCell ref="C92:C93"/>
    <mergeCell ref="C94:C95"/>
    <mergeCell ref="C96:C97"/>
    <mergeCell ref="A105:A106"/>
    <mergeCell ref="B105:B106"/>
    <mergeCell ref="C105:C106"/>
    <mergeCell ref="C77:C78"/>
    <mergeCell ref="A84:A87"/>
    <mergeCell ref="B84:B87"/>
    <mergeCell ref="B88:B102"/>
    <mergeCell ref="C98:C99"/>
    <mergeCell ref="C100:C101"/>
    <mergeCell ref="A88:A101"/>
    <mergeCell ref="A73:A74"/>
    <mergeCell ref="B73:B74"/>
    <mergeCell ref="A77:A78"/>
    <mergeCell ref="B77:B78"/>
    <mergeCell ref="A75:A76"/>
    <mergeCell ref="B75:B76"/>
    <mergeCell ref="C57:C62"/>
    <mergeCell ref="A66:A72"/>
    <mergeCell ref="B66:B72"/>
    <mergeCell ref="C67:C71"/>
    <mergeCell ref="A46:A55"/>
    <mergeCell ref="B46:B55"/>
    <mergeCell ref="A56:A63"/>
    <mergeCell ref="B56:B63"/>
    <mergeCell ref="A24:A34"/>
    <mergeCell ref="B24:B34"/>
    <mergeCell ref="C25:C33"/>
    <mergeCell ref="A35:A45"/>
    <mergeCell ref="B35:B45"/>
    <mergeCell ref="C36:C44"/>
    <mergeCell ref="A3:A7"/>
    <mergeCell ref="B3:B7"/>
    <mergeCell ref="A10:A23"/>
    <mergeCell ref="B10:B23"/>
    <mergeCell ref="C11:C14"/>
    <mergeCell ref="C15:C18"/>
    <mergeCell ref="C20:C23"/>
  </mergeCells>
  <pageMargins left="0.7" right="0.7" top="0.78740157499999996" bottom="0.78740157499999996"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Q19"/>
  <sheetViews>
    <sheetView workbookViewId="0">
      <selection activeCell="I21" sqref="I21"/>
    </sheetView>
  </sheetViews>
  <sheetFormatPr baseColWidth="10" defaultRowHeight="14.4" x14ac:dyDescent="0.3"/>
  <sheetData>
    <row r="1" spans="1:17" x14ac:dyDescent="0.3">
      <c r="A1" s="141" t="s">
        <v>117</v>
      </c>
    </row>
    <row r="6" spans="1:17" ht="14.4" customHeight="1" x14ac:dyDescent="0.3">
      <c r="K6" s="557" t="s">
        <v>281</v>
      </c>
      <c r="L6" s="557"/>
      <c r="M6" s="557"/>
      <c r="N6" s="557"/>
      <c r="O6" s="557"/>
      <c r="P6" s="557"/>
      <c r="Q6" s="557"/>
    </row>
    <row r="7" spans="1:17" x14ac:dyDescent="0.3">
      <c r="K7" s="557"/>
      <c r="L7" s="557"/>
      <c r="M7" s="557"/>
      <c r="N7" s="557"/>
      <c r="O7" s="557"/>
      <c r="P7" s="557"/>
      <c r="Q7" s="557"/>
    </row>
    <row r="8" spans="1:17" x14ac:dyDescent="0.3">
      <c r="K8" s="557"/>
      <c r="L8" s="557"/>
      <c r="M8" s="557"/>
      <c r="N8" s="557"/>
      <c r="O8" s="557"/>
      <c r="P8" s="557"/>
      <c r="Q8" s="557"/>
    </row>
    <row r="9" spans="1:17" x14ac:dyDescent="0.3">
      <c r="K9" s="557"/>
      <c r="L9" s="557"/>
      <c r="M9" s="557"/>
      <c r="N9" s="557"/>
      <c r="O9" s="557"/>
      <c r="P9" s="557"/>
      <c r="Q9" s="557"/>
    </row>
    <row r="10" spans="1:17" x14ac:dyDescent="0.3">
      <c r="K10" s="557"/>
      <c r="L10" s="557"/>
      <c r="M10" s="557"/>
      <c r="N10" s="557"/>
      <c r="O10" s="557"/>
      <c r="P10" s="557"/>
      <c r="Q10" s="557"/>
    </row>
    <row r="11" spans="1:17" x14ac:dyDescent="0.3">
      <c r="K11" s="557"/>
      <c r="L11" s="557"/>
      <c r="M11" s="557"/>
      <c r="N11" s="557"/>
      <c r="O11" s="557"/>
      <c r="P11" s="557"/>
      <c r="Q11" s="557"/>
    </row>
    <row r="12" spans="1:17" x14ac:dyDescent="0.3">
      <c r="K12" s="557"/>
      <c r="L12" s="557"/>
      <c r="M12" s="557"/>
      <c r="N12" s="557"/>
      <c r="O12" s="557"/>
      <c r="P12" s="557"/>
      <c r="Q12" s="557"/>
    </row>
    <row r="13" spans="1:17" x14ac:dyDescent="0.3">
      <c r="K13" s="557"/>
      <c r="L13" s="557"/>
      <c r="M13" s="557"/>
      <c r="N13" s="557"/>
      <c r="O13" s="557"/>
      <c r="P13" s="557"/>
      <c r="Q13" s="557"/>
    </row>
    <row r="14" spans="1:17" x14ac:dyDescent="0.3">
      <c r="K14" s="557"/>
      <c r="L14" s="557"/>
      <c r="M14" s="557"/>
      <c r="N14" s="557"/>
      <c r="O14" s="557"/>
      <c r="P14" s="557"/>
      <c r="Q14" s="557"/>
    </row>
    <row r="15" spans="1:17" ht="14.4" customHeight="1" x14ac:dyDescent="0.3"/>
    <row r="19" spans="3:11" x14ac:dyDescent="0.3">
      <c r="C19" t="s">
        <v>265</v>
      </c>
      <c r="K19" t="s">
        <v>280</v>
      </c>
    </row>
  </sheetData>
  <mergeCells count="1">
    <mergeCell ref="K6:Q14"/>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C26"/>
  <sheetViews>
    <sheetView workbookViewId="0">
      <selection activeCell="C25" sqref="C25"/>
    </sheetView>
  </sheetViews>
  <sheetFormatPr baseColWidth="10" defaultRowHeight="14.4" x14ac:dyDescent="0.3"/>
  <sheetData>
    <row r="1" spans="1:1" x14ac:dyDescent="0.3">
      <c r="A1" s="141" t="s">
        <v>119</v>
      </c>
    </row>
    <row r="24" spans="3:3" x14ac:dyDescent="0.3">
      <c r="C24" t="s">
        <v>266</v>
      </c>
    </row>
    <row r="26" spans="3:3" x14ac:dyDescent="0.3">
      <c r="C26" s="258"/>
    </row>
  </sheetData>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C23"/>
  <sheetViews>
    <sheetView workbookViewId="0">
      <selection activeCell="C24" sqref="C24"/>
    </sheetView>
  </sheetViews>
  <sheetFormatPr baseColWidth="10" defaultColWidth="11.44140625" defaultRowHeight="14.4" x14ac:dyDescent="0.3"/>
  <sheetData>
    <row r="1" spans="1:1" x14ac:dyDescent="0.3">
      <c r="A1" s="141" t="s">
        <v>119</v>
      </c>
    </row>
    <row r="23" spans="3:3" x14ac:dyDescent="0.3">
      <c r="C23" t="s">
        <v>268</v>
      </c>
    </row>
  </sheetData>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B15"/>
  <sheetViews>
    <sheetView workbookViewId="0">
      <selection activeCell="B16" sqref="B16"/>
    </sheetView>
  </sheetViews>
  <sheetFormatPr baseColWidth="10" defaultColWidth="11.44140625" defaultRowHeight="14.4" x14ac:dyDescent="0.3"/>
  <sheetData>
    <row r="1" spans="1:2" x14ac:dyDescent="0.3">
      <c r="A1" s="141" t="s">
        <v>113</v>
      </c>
    </row>
    <row r="15" spans="1:2" x14ac:dyDescent="0.3">
      <c r="B15" t="s">
        <v>270</v>
      </c>
    </row>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1BC29F2B0AD404A949C0BD791FC756D" ma:contentTypeVersion="3" ma:contentTypeDescription="Ein neues Dokument erstellen." ma:contentTypeScope="" ma:versionID="58281915322c831fe9da96e1d74b7bef">
  <xsd:schema xmlns:xsd="http://www.w3.org/2001/XMLSchema" xmlns:xs="http://www.w3.org/2001/XMLSchema" xmlns:p="http://schemas.microsoft.com/office/2006/metadata/properties" xmlns:ns2="6a05aa2a-1b19-427c-80bd-d81f0f31b782" targetNamespace="http://schemas.microsoft.com/office/2006/metadata/properties" ma:root="true" ma:fieldsID="e0061e8a34359d1fd2b9dc926762da77" ns2:_="">
    <xsd:import namespace="6a05aa2a-1b19-427c-80bd-d81f0f31b782"/>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05aa2a-1b19-427c-80bd-d81f0f31b7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59481A-0328-488A-8C16-EA4881C5C345}">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schemas.microsoft.com/office/2006/metadata/properties"/>
    <ds:schemaRef ds:uri="http://purl.org/dc/dcmitype/"/>
    <ds:schemaRef ds:uri="6a05aa2a-1b19-427c-80bd-d81f0f31b782"/>
    <ds:schemaRef ds:uri="http://purl.org/dc/terms/"/>
  </ds:schemaRefs>
</ds:datastoreItem>
</file>

<file path=customXml/itemProps2.xml><?xml version="1.0" encoding="utf-8"?>
<ds:datastoreItem xmlns:ds="http://schemas.openxmlformats.org/officeDocument/2006/customXml" ds:itemID="{D6F156EE-47D3-4895-B2B4-21B0BA6F631B}">
  <ds:schemaRefs>
    <ds:schemaRef ds:uri="http://schemas.microsoft.com/sharepoint/v3/contenttype/forms"/>
  </ds:schemaRefs>
</ds:datastoreItem>
</file>

<file path=customXml/itemProps3.xml><?xml version="1.0" encoding="utf-8"?>
<ds:datastoreItem xmlns:ds="http://schemas.openxmlformats.org/officeDocument/2006/customXml" ds:itemID="{7807B48F-39D5-4D0D-B691-8B23BEABB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05aa2a-1b19-427c-80bd-d81f0f31b7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7</vt:i4>
      </vt:variant>
    </vt:vector>
  </HeadingPairs>
  <TitlesOfParts>
    <vt:vector size="25" baseType="lpstr">
      <vt:lpstr>Dashboard 2025</vt:lpstr>
      <vt:lpstr>Studien</vt:lpstr>
      <vt:lpstr>Anzahl Eingriffe pro KTM</vt:lpstr>
      <vt:lpstr>2 Fälle ohne KTM</vt:lpstr>
      <vt:lpstr>Filtersettings</vt:lpstr>
      <vt:lpstr>10 Zeitdifferenz &gt;5 Tage</vt:lpstr>
      <vt:lpstr>11 Zeitdifferenz &gt;20 Tage exter</vt:lpstr>
      <vt:lpstr>11 Zeitdifferenz &gt;20 Tage inter</vt:lpstr>
      <vt:lpstr>12 Fälle ohne präth. Board</vt:lpstr>
      <vt:lpstr>13 Fälle ohne postth. Board</vt:lpstr>
      <vt:lpstr>14 Reoperationen</vt:lpstr>
      <vt:lpstr>15 Resektionen</vt:lpstr>
      <vt:lpstr>16a brusterhaltende OPs</vt:lpstr>
      <vt:lpstr>16b Mastektomien</vt:lpstr>
      <vt:lpstr>18 SLN-Prozeduren</vt:lpstr>
      <vt:lpstr>19 DCIS-LK</vt:lpstr>
      <vt:lpstr>1a benigne Fälle</vt:lpstr>
      <vt:lpstr>Kliniknummer</vt:lpstr>
      <vt:lpstr>'Dashboard 2025'!_ftnref1</vt:lpstr>
      <vt:lpstr>'Dashboard 2025'!_ftnref2</vt:lpstr>
      <vt:lpstr>'Dashboard 2025'!Druckbereich</vt:lpstr>
      <vt:lpstr>Studien!Druckbereich</vt:lpstr>
      <vt:lpstr>'Dashboard 2025'!Drucktitel</vt:lpstr>
      <vt:lpstr>'Dashboard 2025'!Plausibilität</vt:lpstr>
      <vt:lpstr>Studien!Studientyp</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witschi mark</dc:creator>
  <cp:lastModifiedBy>Curtis Voelkle - Adjumed</cp:lastModifiedBy>
  <cp:lastPrinted>2020-07-07T09:17:33Z</cp:lastPrinted>
  <dcterms:created xsi:type="dcterms:W3CDTF">2014-02-27T10:10:59Z</dcterms:created>
  <dcterms:modified xsi:type="dcterms:W3CDTF">2026-02-25T16:56:50Z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0x01010061BC29F2B0AD404A949C0BD791FC756D</vt:lpwstr>
  </property>
</Properties>
</file>