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cokl\Downloads\Neuer Ordner (14)\"/>
    </mc:Choice>
  </mc:AlternateContent>
  <xr:revisionPtr revIDLastSave="0" documentId="13_ncr:1_{0FD31A33-6C8D-4A32-B217-76DABDBD49D4}" xr6:coauthVersionLast="47" xr6:coauthVersionMax="47" xr10:uidLastSave="{00000000-0000-0000-0000-000000000000}"/>
  <bookViews>
    <workbookView xWindow="-108" yWindow="-108" windowWidth="23256" windowHeight="12456" xr2:uid="{00000000-000D-0000-FFFF-FFFF00000000}"/>
  </bookViews>
  <sheets>
    <sheet name="Dashboard für Kennzahlen 2026" sheetId="1" r:id="rId1"/>
    <sheet name="Studien" sheetId="2" r:id="rId2"/>
    <sheet name="Anzahl Eingriffe pro KTM" sheetId="3" r:id="rId3"/>
    <sheet name="1a benigne Fälle" sheetId="11" r:id="rId4"/>
    <sheet name="4 Fälle prüfen" sheetId="19" r:id="rId5"/>
    <sheet name="2 Fälle ohne KTM" sheetId="4" r:id="rId6"/>
    <sheet name="14 Zeitdifferenz &gt;5 Tage" sheetId="6" r:id="rId7"/>
    <sheet name="15 Fälle ausser Frist" sheetId="20" r:id="rId8"/>
    <sheet name="16a Fälle ohne präth. Board" sheetId="9" r:id="rId9"/>
    <sheet name="16b ohne erneutes Tumorboard" sheetId="21" r:id="rId10"/>
    <sheet name="17 Fälle ohne postth. Board" sheetId="10" r:id="rId11"/>
    <sheet name="18 Reoperationen" sheetId="13" r:id="rId12"/>
    <sheet name="19 Resektionen" sheetId="14" r:id="rId13"/>
    <sheet name="20a brusterhaltende OPs" sheetId="15" r:id="rId14"/>
    <sheet name="20b Mastektomien" sheetId="16" r:id="rId15"/>
    <sheet name="21 DCIS-LK" sheetId="17" r:id="rId16"/>
    <sheet name="Filtersettings" sheetId="5" r:id="rId17"/>
    <sheet name="Erfassungshinweise 2027" sheetId="18" r:id="rId18"/>
    <sheet name="Kliniknummer" sheetId="12" r:id="rId19"/>
  </sheets>
  <definedNames>
    <definedName name="_ftnref1" localSheetId="0">'Dashboard für Kennzahlen 2026'!$D$36</definedName>
    <definedName name="_ftnref2" localSheetId="0">'Dashboard für Kennzahlen 2026'!$D$46</definedName>
    <definedName name="Plausibilität" localSheetId="0">'Dashboard für Kennzahlen 2026'!$L$115:$L$116</definedName>
    <definedName name="Studientyp" localSheetId="1">Studien!$B$72:$B$74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F11" i="2"/>
  <c r="H10" i="2"/>
  <c r="H9" i="2"/>
  <c r="H8" i="2"/>
  <c r="H7" i="2"/>
  <c r="H6" i="2"/>
  <c r="H5" i="2"/>
  <c r="H4" i="2"/>
  <c r="H3" i="2"/>
  <c r="H2" i="2"/>
  <c r="K111" i="1"/>
  <c r="H108" i="1"/>
  <c r="J108" i="1" s="1"/>
  <c r="K108" i="1" s="1"/>
  <c r="G107" i="1"/>
  <c r="H107" i="1" s="1"/>
  <c r="J107" i="1" s="1"/>
  <c r="K107" i="1" s="1"/>
  <c r="G106" i="1"/>
  <c r="H106" i="1" s="1"/>
  <c r="F106" i="1"/>
  <c r="H105" i="1"/>
  <c r="H104" i="1"/>
  <c r="H103" i="1"/>
  <c r="J103" i="1" s="1"/>
  <c r="K103" i="1" s="1"/>
  <c r="K102" i="1"/>
  <c r="H102" i="1"/>
  <c r="K101" i="1"/>
  <c r="H101" i="1"/>
  <c r="H100" i="1"/>
  <c r="J100" i="1" s="1"/>
  <c r="K100" i="1" s="1"/>
  <c r="K99" i="1"/>
  <c r="H99" i="1"/>
  <c r="K98" i="1"/>
  <c r="H98" i="1"/>
  <c r="G98" i="1"/>
  <c r="F98" i="1"/>
  <c r="G97" i="1"/>
  <c r="H97" i="1" s="1"/>
  <c r="G96" i="1"/>
  <c r="H96" i="1" s="1"/>
  <c r="J96" i="1" s="1"/>
  <c r="K96" i="1" s="1"/>
  <c r="J95" i="1"/>
  <c r="K95" i="1" s="1"/>
  <c r="G95" i="1"/>
  <c r="H95" i="1" s="1"/>
  <c r="G94" i="1"/>
  <c r="H94" i="1" s="1"/>
  <c r="J94" i="1" s="1"/>
  <c r="K94" i="1" s="1"/>
  <c r="G93" i="1"/>
  <c r="H93" i="1" s="1"/>
  <c r="J93" i="1" s="1"/>
  <c r="K93" i="1" s="1"/>
  <c r="G92" i="1"/>
  <c r="H92" i="1" s="1"/>
  <c r="J92" i="1" s="1"/>
  <c r="K92" i="1" s="1"/>
  <c r="H91" i="1"/>
  <c r="J91" i="1" s="1"/>
  <c r="K91" i="1" s="1"/>
  <c r="G90" i="1"/>
  <c r="H90" i="1" s="1"/>
  <c r="J90" i="1" s="1"/>
  <c r="K90" i="1" s="1"/>
  <c r="H88" i="1"/>
  <c r="J88" i="1" s="1"/>
  <c r="K88" i="1" s="1"/>
  <c r="H87" i="1"/>
  <c r="J87" i="1" s="1"/>
  <c r="K87" i="1" s="1"/>
  <c r="G85" i="1"/>
  <c r="F85" i="1"/>
  <c r="G86" i="1" s="1"/>
  <c r="H86" i="1" s="1"/>
  <c r="F84" i="1"/>
  <c r="J84" i="1" s="1"/>
  <c r="K84" i="1" s="1"/>
  <c r="J83" i="1"/>
  <c r="K83" i="1" s="1"/>
  <c r="J82" i="1"/>
  <c r="K82" i="1" s="1"/>
  <c r="K81" i="1"/>
  <c r="J81" i="1"/>
  <c r="J80" i="1"/>
  <c r="K80" i="1" s="1"/>
  <c r="J79" i="1"/>
  <c r="K79" i="1" s="1"/>
  <c r="J78" i="1"/>
  <c r="K78" i="1" s="1"/>
  <c r="F75" i="1"/>
  <c r="J75" i="1" s="1"/>
  <c r="K75" i="1" s="1"/>
  <c r="J74" i="1"/>
  <c r="K74" i="1" s="1"/>
  <c r="J73" i="1"/>
  <c r="K73" i="1" s="1"/>
  <c r="J72" i="1"/>
  <c r="K72" i="1" s="1"/>
  <c r="J71" i="1"/>
  <c r="K71" i="1" s="1"/>
  <c r="J70" i="1"/>
  <c r="K70" i="1" s="1"/>
  <c r="J69" i="1"/>
  <c r="K69" i="1" s="1"/>
  <c r="J68" i="1"/>
  <c r="K68" i="1" s="1"/>
  <c r="F66" i="1"/>
  <c r="J66" i="1" s="1"/>
  <c r="K66" i="1" s="1"/>
  <c r="J65" i="1"/>
  <c r="K65" i="1" s="1"/>
  <c r="J64" i="1"/>
  <c r="K64" i="1" s="1"/>
  <c r="J63" i="1"/>
  <c r="K63" i="1" s="1"/>
  <c r="J62" i="1"/>
  <c r="K62" i="1" s="1"/>
  <c r="J61" i="1"/>
  <c r="K61" i="1" s="1"/>
  <c r="J60" i="1"/>
  <c r="K60" i="1" s="1"/>
  <c r="J59" i="1"/>
  <c r="K59" i="1" s="1"/>
  <c r="J58" i="1"/>
  <c r="K58" i="1" s="1"/>
  <c r="J57" i="1"/>
  <c r="K57" i="1" s="1"/>
  <c r="F56" i="1"/>
  <c r="J56" i="1" s="1"/>
  <c r="K56" i="1" s="1"/>
  <c r="J55" i="1"/>
  <c r="K55" i="1" s="1"/>
  <c r="J54" i="1"/>
  <c r="K54" i="1" s="1"/>
  <c r="J53" i="1"/>
  <c r="K53" i="1" s="1"/>
  <c r="J52" i="1"/>
  <c r="K52" i="1" s="1"/>
  <c r="J51" i="1"/>
  <c r="K51" i="1" s="1"/>
  <c r="J50" i="1"/>
  <c r="K50" i="1" s="1"/>
  <c r="J49" i="1"/>
  <c r="K49" i="1" s="1"/>
  <c r="J48" i="1"/>
  <c r="K48" i="1" s="1"/>
  <c r="J47" i="1"/>
  <c r="K47" i="1" s="1"/>
  <c r="F45" i="1"/>
  <c r="J45" i="1" s="1"/>
  <c r="K45" i="1" s="1"/>
  <c r="J44" i="1"/>
  <c r="K44" i="1" s="1"/>
  <c r="J43" i="1"/>
  <c r="K43" i="1" s="1"/>
  <c r="J42" i="1"/>
  <c r="K42" i="1" s="1"/>
  <c r="J41" i="1"/>
  <c r="K41" i="1" s="1"/>
  <c r="J40" i="1"/>
  <c r="K40" i="1" s="1"/>
  <c r="J39" i="1"/>
  <c r="K39" i="1" s="1"/>
  <c r="J38" i="1"/>
  <c r="K38" i="1" s="1"/>
  <c r="J37" i="1"/>
  <c r="K37" i="1" s="1"/>
  <c r="J36" i="1"/>
  <c r="K36" i="1" s="1"/>
  <c r="H34" i="1"/>
  <c r="J34" i="1" s="1"/>
  <c r="K34" i="1" s="1"/>
  <c r="J33" i="1"/>
  <c r="K33" i="1" s="1"/>
  <c r="K32" i="1"/>
  <c r="J32" i="1"/>
  <c r="J31" i="1"/>
  <c r="K31" i="1" s="1"/>
  <c r="J30" i="1"/>
  <c r="K30" i="1" s="1"/>
  <c r="J29" i="1"/>
  <c r="K29" i="1" s="1"/>
  <c r="J28" i="1"/>
  <c r="K28" i="1" s="1"/>
  <c r="J27" i="1"/>
  <c r="K27" i="1" s="1"/>
  <c r="J26" i="1"/>
  <c r="K26" i="1" s="1"/>
  <c r="J25" i="1"/>
  <c r="K25" i="1" s="1"/>
  <c r="J24" i="1"/>
  <c r="K24" i="1" s="1"/>
  <c r="J23" i="1"/>
  <c r="K23" i="1" s="1"/>
  <c r="J22" i="1"/>
  <c r="K22" i="1" s="1"/>
  <c r="J21" i="1"/>
  <c r="K21" i="1" s="1"/>
  <c r="J20" i="1"/>
  <c r="K20" i="1" s="1"/>
  <c r="K19" i="1"/>
  <c r="F19" i="1"/>
  <c r="I18" i="1"/>
  <c r="F18" i="1"/>
  <c r="J18" i="1" s="1"/>
  <c r="K18" i="1" s="1"/>
  <c r="I17" i="1"/>
  <c r="F17" i="1"/>
  <c r="J17" i="1" s="1"/>
  <c r="K17" i="1" s="1"/>
  <c r="I16" i="1"/>
  <c r="F16" i="1"/>
  <c r="J16" i="1" s="1"/>
  <c r="K16" i="1" s="1"/>
  <c r="I15" i="1"/>
  <c r="F15" i="1"/>
  <c r="J15" i="1" s="1"/>
  <c r="K15" i="1" s="1"/>
  <c r="I14" i="1"/>
  <c r="F14" i="1"/>
  <c r="J14" i="1" s="1"/>
  <c r="K14" i="1" s="1"/>
  <c r="I13" i="1"/>
  <c r="F13" i="1"/>
  <c r="J13" i="1" s="1"/>
  <c r="K13" i="1" s="1"/>
  <c r="I12" i="1"/>
  <c r="F12" i="1"/>
  <c r="J12" i="1" s="1"/>
  <c r="K12" i="1" s="1"/>
  <c r="I11" i="1"/>
  <c r="F11" i="1"/>
  <c r="J11" i="1" s="1"/>
  <c r="K11" i="1" s="1"/>
  <c r="I10" i="1"/>
  <c r="F10" i="1"/>
  <c r="J10" i="1" s="1"/>
  <c r="K10" i="1" s="1"/>
  <c r="G9" i="1"/>
  <c r="H9" i="1" s="1"/>
  <c r="K8" i="1"/>
  <c r="G8" i="1"/>
  <c r="F8" i="1"/>
  <c r="H8" i="1" s="1"/>
  <c r="K7" i="1"/>
  <c r="G7" i="1"/>
  <c r="H7" i="1" s="1"/>
  <c r="H6" i="1"/>
  <c r="G6" i="1"/>
  <c r="J5" i="1"/>
  <c r="J4" i="1"/>
  <c r="K4" i="1" s="1"/>
  <c r="E1" i="1"/>
  <c r="H11" i="2" l="1"/>
  <c r="F86" i="1" s="1"/>
  <c r="H85" i="1"/>
  <c r="J85" i="1" s="1"/>
  <c r="K85" i="1" s="1"/>
</calcChain>
</file>

<file path=xl/sharedStrings.xml><?xml version="1.0" encoding="utf-8"?>
<sst xmlns="http://schemas.openxmlformats.org/spreadsheetml/2006/main" count="907" uniqueCount="524">
  <si>
    <t>Brustzentrum:</t>
  </si>
  <si>
    <t>#</t>
  </si>
  <si>
    <t>Indikator</t>
  </si>
  <si>
    <t>Definition</t>
  </si>
  <si>
    <t>Min</t>
  </si>
  <si>
    <t>Einheit</t>
  </si>
  <si>
    <t>Zähler</t>
  </si>
  <si>
    <t>Nenner</t>
  </si>
  <si>
    <t>Wert</t>
  </si>
  <si>
    <t>KTM</t>
  </si>
  <si>
    <t>Fehlermeldung / Hinweis</t>
  </si>
  <si>
    <t>bei Abweichung kurze Begründung angeben</t>
  </si>
  <si>
    <t>Entscheid Plausibilität</t>
  </si>
  <si>
    <t>1a</t>
  </si>
  <si>
    <t>Neue Brustkrebsfälle</t>
  </si>
  <si>
    <t>Anzahl neue Brustkrebsfälle (Tumore / Rezidive)</t>
  </si>
  <si>
    <t>n/a</t>
  </si>
  <si>
    <t>Anzahl Patientinnen</t>
  </si>
  <si>
    <t>AA_Output:FilterSetting_ID=9027;Field=Anzahl</t>
  </si>
  <si>
    <t>Anzahl neue Brustkrebsfälle</t>
  </si>
  <si>
    <t>AA_Output:FilterSetting_ID=9028;Field=Total</t>
  </si>
  <si>
    <t>davon Rezidive</t>
  </si>
  <si>
    <t>AA_Output:FilterSetting_ID=9029;Field=Anzahl</t>
  </si>
  <si>
    <t>davon intern abgeklärte Fälle</t>
  </si>
  <si>
    <t>AA_Output:FilterSetting_ID=9030;Field=Total</t>
  </si>
  <si>
    <t>davon bereits extern abgeklärte Fälle</t>
  </si>
  <si>
    <t>1b</t>
  </si>
  <si>
    <t>Operative Behandlungen von Erstkarzinomen</t>
  </si>
  <si>
    <t>Anzahl operierte Erstkarzinome / Rezidive</t>
  </si>
  <si>
    <t>Anzahl der Primäroperationen von neuen Brustkrebsfällen</t>
  </si>
  <si>
    <t>AA_Output:FilterSetting_ID=915;Field=Anzahl;Code=1</t>
  </si>
  <si>
    <t>Brustchirurgische Eingriffe pro KTM an Erstkarzinomen / Rezidiven der Brust pro Jahr</t>
  </si>
  <si>
    <t>Anzahl Eingriffe pro KTM</t>
  </si>
  <si>
    <t>Anzahl Eingriffe der KTM total</t>
  </si>
  <si>
    <t>Plastisch rekonstruktive Eingriffe an der Brust</t>
  </si>
  <si>
    <t>Plastische Chirurgie/onkoplastische Chirurgie: Anzahl plastisch rekonstruktive Eingriffe an der Brust pro KTM</t>
  </si>
  <si>
    <t>Anzahl Eingriffe am Brustzentrum insgesamt</t>
  </si>
  <si>
    <t>Anzahl Eingriffe pro "Erstem KTM" am Brustzentrum + anderen Orten</t>
  </si>
  <si>
    <t>Anzahl Eingriffe pro "Weiterem KTM in Plastischer Funktion“ am BZ + anderen Orten</t>
  </si>
  <si>
    <t>Anzahl Eingriffe mit autologem Gewebetransfer am Brustzentrum insgesamt</t>
  </si>
  <si>
    <t>Anzahl Eingriffe mit autologem Gewebetransfer pro KTM am Brustzentrum</t>
  </si>
  <si>
    <t>Anteil Fälle, bei welchen Brusttumore vor der Exzision ab BI-RADS 3 vorgängig mittels Stanzbiopsie gesichert wurden.</t>
  </si>
  <si>
    <t>Anzahl BIRADS ≥3 Befunde mit vorgängiger Biopsie</t>
  </si>
  <si>
    <t>AA_Output:FilterSetting_ID=13895;Field=Total</t>
  </si>
  <si>
    <t>AA_Output:FilterSetting_ID=13894;Field=Total</t>
  </si>
  <si>
    <t>Befundungen in der Pathologie</t>
  </si>
  <si>
    <t>Pathologie: Anzahl befundeter Mammaproben</t>
  </si>
  <si>
    <t>Anzahl Befundungen am Brustzentrum total</t>
  </si>
  <si>
    <t>Anzahl Befundungen pro KTM</t>
  </si>
  <si>
    <t>Anzahl Befundungen der KTM total</t>
  </si>
  <si>
    <t>Durch die Pathologie neu diagnostizierte Karzinome</t>
  </si>
  <si>
    <t>Pathologie: Anzahl von Befundungen neu diagnostizierter Karzinome</t>
  </si>
  <si>
    <t>Anzahl der neu diagnostizierten Karzinome</t>
  </si>
  <si>
    <t>Anzahl Befundungen neu diagnostizierter Karzinome pro KTM</t>
  </si>
  <si>
    <t>Durch die medizinische Onkologie durchgeführte Chemotherapiezyklen</t>
  </si>
  <si>
    <t>Onkologie: Anzahl Patientinnen mit onkologischer Systemtherapie im Brustzentrum</t>
  </si>
  <si>
    <t>Anzahl aller Patientinnen mit onkologischer Systemtherapie im Brustzentrum</t>
  </si>
  <si>
    <t>Anzahl aller Patientinnen mit onkologischer Systemtherapie im Brustzentrum pro KTM 1</t>
  </si>
  <si>
    <t>Anzahl aller Patientinnen mit onkologischer Systemtherapie im Brustzentrum pro KTM 2</t>
  </si>
  <si>
    <t>Anzahl aller Patientinnen mit onkologischer Systemtherapie im Brustzentrum pro KTM 3</t>
  </si>
  <si>
    <t>Anzahl aller Patientinnen mit onkologischer Systemtherapie im Brustzentrum pro KTM 4</t>
  </si>
  <si>
    <t>Anzahl aller Patientinnen mit onkologischer Systemtherapie im Brustzentrum pro KTM 5</t>
  </si>
  <si>
    <t>Anzahl aller Patientinnen mit onkologischer Systemtherapie im Brustzentrum pro KTM 6</t>
  </si>
  <si>
    <t>Anzahl aller Patientinnen mit onkologischer Systemtherapie im Brustzentrum pro KTM 7</t>
  </si>
  <si>
    <t>Anzahl aller Patientinnen mit onkologischer Systemtherapie im Brustzentrum pro KTM 8</t>
  </si>
  <si>
    <t>Anzahl aller Patientinnen mit onkologischer Systemtherapie im Brustzentrum der KTM total</t>
  </si>
  <si>
    <t>Anzahl Patientinnen mit neoadjuvanter Systemtherapie im Brustzentrum</t>
  </si>
  <si>
    <t>KPI 8: manuelle Eingabe.</t>
  </si>
  <si>
    <t>Mx-Befundungen Radiologie</t>
  </si>
  <si>
    <t>Radiologie: Anzahl Mammografie-Befundungen und Markierungen am Brustzentrum</t>
  </si>
  <si>
    <t>Anzahl Mammografien insgesamt</t>
  </si>
  <si>
    <t>Anzahl Mammografie-Befundungen pro KTM</t>
  </si>
  <si>
    <t>Anzahl Mammografie-Befundungen der KTM total</t>
  </si>
  <si>
    <t>Anzahl prä- oder intraoperativer Markierungsverfahren bei nicht palpablen Mammabefunden</t>
  </si>
  <si>
    <t>Anzahl präoperativer Drahtmarkierungen</t>
  </si>
  <si>
    <t>Anzahl intraoperative Präparate-Radio-/Sonographien</t>
  </si>
  <si>
    <t>Radio-Onkologie: Anzahl der adjuvanten Radiotherapien der Brust bzw. Brustwand</t>
  </si>
  <si>
    <t>Anzahl Radiotherapien total</t>
  </si>
  <si>
    <t>davon Anzahl Radiotherapien pro KTM</t>
  </si>
  <si>
    <t>Anzahl Radiotherapien der KTM total</t>
  </si>
  <si>
    <t>In Studien eingebrachte Fälle</t>
  </si>
  <si>
    <t>Anzahl Patientinnen, die in Studien eingebracht werden</t>
  </si>
  <si>
    <t>davon Patientinnen in interventionellen Studien</t>
  </si>
  <si>
    <t>Anteil der intern abgeklärten Fälle, welchen innert 5 Arbeitstagen nach Biopsie die Diagnose mitgeteilt wurde, an der Gesamtzahl der intern erstabgeklärten Fälle</t>
  </si>
  <si>
    <t>Anzahl Fälle max. 5 Arbeitstage</t>
  </si>
  <si>
    <t>AA_Output:FilterSetting_ID=9033;Field=Anzahl</t>
  </si>
  <si>
    <t>AA_Output:FilterSetting_ID=9034;Field=Total</t>
  </si>
  <si>
    <t>Anteil intern abgeklärter invasiver Erstdiagnosen, bei denen der Therapiebeginn gemäss dem berechneten Feld BC_KPI15 innerhalb von 28 Kalendertagen erfolgte, an allen Fällen mit Biopsiedatum oder Datum der Information über den ersten diagnostischen Pathologiebefund; DCIS ausgeschlossen.</t>
  </si>
  <si>
    <t>Anzahl Fälle mit Therapiebeginn innerhalb von 28 Kalendertagen (≈20 Arbeitstage)</t>
  </si>
  <si>
    <t>AA_Output:FilterSetting_ID=13901;Field=Total</t>
  </si>
  <si>
    <t>AA_Output:FilterSetting_ID=13900;Field=Total</t>
  </si>
  <si>
    <t>Die technische Berechnung basiert auf BC_KPI15 und einem Zeitfenster von 28 Kalendertagen.</t>
  </si>
  <si>
    <t>16a</t>
  </si>
  <si>
    <t>Anteil Fälle mit Besprechung am präoperativen Tumorboard an allen neuen Brustkrebsfällen.</t>
  </si>
  <si>
    <t>Anzahl Fälle</t>
  </si>
  <si>
    <t>AA_Output:FilterSetting_ID=9059;Field=Total</t>
  </si>
  <si>
    <t>16b</t>
  </si>
  <si>
    <t>Anteil Fälle mit erneuter Besprechung am präoperativen Tumorboard nach neoadjuvanter onkologischer Systemtherapie an allen Fällen, die nach neoadjuvantem Therapiekonzept behandelt wurden.</t>
  </si>
  <si>
    <t>AA_Output:FilterSetting_ID=13903;Field=Total</t>
  </si>
  <si>
    <t>AA_Output:FilterSetting_ID=13902;Field=Total</t>
  </si>
  <si>
    <t>Nenner: 13902. KPI 8 manuell.</t>
  </si>
  <si>
    <t>Anteil Fälle mit Besprechung am postoperativen Tumorboard an allen neuen Brustkrebsfällen</t>
  </si>
  <si>
    <t>AA_Output:FilterSetting_ID=9060;Field=Anzahl</t>
  </si>
  <si>
    <t>18a</t>
  </si>
  <si>
    <t>Anteil onkologische Reoperationen an der Gesamtzahl der Primäroperationen</t>
  </si>
  <si>
    <t>Anzahl onkologische Reoperationen</t>
  </si>
  <si>
    <t>AA_Output:FilterSetting_ID=9061;Field=Anzahl</t>
  </si>
  <si>
    <t>18b</t>
  </si>
  <si>
    <t>Anteil nicht-onkologischer Reoperationen nach onkologischer Primär-Operation (DCIS und invasive Karzinome) mit und ohne plastisch-rekonstruktivem Eingriff</t>
  </si>
  <si>
    <t>Anzahl nicht-onkologische Reoperationen</t>
  </si>
  <si>
    <t>AA_Output:FilterSetting_ID=9062;Field=Anzahl</t>
  </si>
  <si>
    <t>Anteil R0 / R1-Resektionen bei Fällen mit invasivem Tumor nach Abschluss der chirurgischen Primärbehandlung (ohne DCIS)</t>
  </si>
  <si>
    <t>Anzahl invasive Fälle (ohne DCIS)</t>
  </si>
  <si>
    <t>AA_Output:FilterSetting_ID=9064;Field=Total</t>
  </si>
  <si>
    <t>Anzahl R0-Resektionen</t>
  </si>
  <si>
    <t>AA_Output:FilterSetting_ID=9065;Field=Total</t>
  </si>
  <si>
    <t>Anzahl R1-Resektionen</t>
  </si>
  <si>
    <t>AA_Output:FilterSetting_ID=9066;Field=Total</t>
  </si>
  <si>
    <t>Anzahl übrige</t>
  </si>
  <si>
    <t>20a</t>
  </si>
  <si>
    <t>Dokumentation der brusterhaltenden Operationen</t>
  </si>
  <si>
    <t>Anteil der brusterhaltenden Operationen an allen Operationen, unter Berücksichtigung der Tumorgrösse</t>
  </si>
  <si>
    <t>Anzahl brusterhaltende Op bei Tis</t>
  </si>
  <si>
    <t>AA_Output:FilterSetting_ID=9070;Field=Anzahl</t>
  </si>
  <si>
    <t>AA_Output:FilterSetting_ID=9072;Field=Anzahl</t>
  </si>
  <si>
    <t>70-90%</t>
  </si>
  <si>
    <t>T1 (exkl. EIC; Fehlen einer DCIS-Komponente als Proxy)</t>
  </si>
  <si>
    <t>AA_Output:FilterSetting_ID=13905;Field=Total</t>
  </si>
  <si>
    <t>AA_Output:FilterSetting_ID=13904;Field=Total</t>
  </si>
  <si>
    <t>Das Fehlen einer DCIS-Komponente wird als Proxy für das Fehlen einer EIC verwendet.</t>
  </si>
  <si>
    <t>T2</t>
  </si>
  <si>
    <t>AA_Output:FilterSetting_ID=9074;Field=Anzahl</t>
  </si>
  <si>
    <t>AA_Output:FilterSetting_ID=9075;Field=Anzahl</t>
  </si>
  <si>
    <t>T3</t>
  </si>
  <si>
    <t>AA_Output:FilterSetting_ID=9076;Field=Anzahl</t>
  </si>
  <si>
    <t>AA_Output:FilterSetting_ID=9077;Field=Anzahl</t>
  </si>
  <si>
    <t>T4</t>
  </si>
  <si>
    <t>AA_Output:FilterSetting_ID=9078;Field=Anzahl</t>
  </si>
  <si>
    <t>AA_Output:FilterSetting_ID=9079;Field=Anzahl</t>
  </si>
  <si>
    <t>TX</t>
  </si>
  <si>
    <t>AA_Output:FilterSetting_ID=9080;Field=Anzahl</t>
  </si>
  <si>
    <t>AA_Output:FilterSetting_ID=9081;Field=Anzahl</t>
  </si>
  <si>
    <t>T0</t>
  </si>
  <si>
    <t>AA_Output:FilterSetting_ID=9082;Field=Anzahl</t>
  </si>
  <si>
    <t>AA_Output:FilterSetting_ID=9083;Field=Anzahl</t>
  </si>
  <si>
    <t>Total brusterhaltende OP</t>
  </si>
  <si>
    <t>20b</t>
  </si>
  <si>
    <t>Anteil Mastektomien an allen operierten Fällen</t>
  </si>
  <si>
    <t>15% bis ≤40%</t>
  </si>
  <si>
    <t>Anzahl Mastektomien</t>
  </si>
  <si>
    <t>AA_Output:FilterSetting_ID=9084;Field=Anzahl</t>
  </si>
  <si>
    <t>Anteil der brusterhaltend operierten DCIS-Fälle mit Lymphknotenentfernung gemessen an der Gesamtzahl der brusterhaltend operierten DCIS Fälle</t>
  </si>
  <si>
    <t>Anzahl Fälle DCIS mit LK-Entfernung</t>
  </si>
  <si>
    <t>AA_Output:FilterSetting_ID=13907;Field=Total</t>
  </si>
  <si>
    <t>AA_Output:FilterSetting_ID=13906;Field=Total</t>
  </si>
  <si>
    <t>Bemerkungen:</t>
  </si>
  <si>
    <t>Ausgefüllt durch:</t>
  </si>
  <si>
    <t>[Name]</t>
  </si>
  <si>
    <t>Datum:</t>
  </si>
  <si>
    <t>XX.XX.2022</t>
  </si>
  <si>
    <t>Bezeichnung</t>
  </si>
  <si>
    <t>Studientyp (interventionell oder andere)</t>
  </si>
  <si>
    <t>Titel</t>
  </si>
  <si>
    <t>Datum Ethikvotum</t>
  </si>
  <si>
    <t>Status</t>
  </si>
  <si>
    <t>Anzahl Patienten</t>
  </si>
  <si>
    <t>Protokoll</t>
  </si>
  <si>
    <t>Interventionell</t>
  </si>
  <si>
    <t>bitte wählen</t>
  </si>
  <si>
    <t>Total</t>
  </si>
  <si>
    <t>Beispiel</t>
  </si>
  <si>
    <t>Roche SafeHer M028048</t>
  </si>
  <si>
    <t>interventionell</t>
  </si>
  <si>
    <t>Prospektive, nicht randomisierte Phase III Studie zur Bewertung der Sicherheit von subkutanem Herceptin</t>
  </si>
  <si>
    <t>offen</t>
  </si>
  <si>
    <t>Link</t>
  </si>
  <si>
    <t>Studientyp</t>
  </si>
  <si>
    <t>andere</t>
  </si>
  <si>
    <t>[Adj] 3. Anzahl Eingriffe pro KTM [14]</t>
  </si>
  <si>
    <t>AA_Output:FilterSetting_ID=9032</t>
  </si>
  <si>
    <t>Dashboard Kennzahl Nr. 2</t>
  </si>
  <si>
    <t>AA_Output:FilterSetting_ID=4560</t>
  </si>
  <si>
    <t>Filtersettings – im Bericht tatsächlich referenzierte AA_Output-Filter</t>
  </si>
  <si>
    <t>Quelle: FilterSetting_202607071110.csv, ergänzt um die Negativfilter 2027 (IDs 14037–14042). Eine ID kann mehrfach erscheinen, wenn sie an mehreren Stellen verwendet wird. Die frühere Verdrahtungstabelle wurde entfernt.</t>
  </si>
  <si>
    <t>Bereich</t>
  </si>
  <si>
    <t>KPI</t>
  </si>
  <si>
    <t>Kennzahl / Kontext</t>
  </si>
  <si>
    <t>Rolle</t>
  </si>
  <si>
    <t>FilterSetting_ID</t>
  </si>
  <si>
    <t>Name / Beschreibung (CSV)</t>
  </si>
  <si>
    <t>Ausgabe / Feld</t>
  </si>
  <si>
    <t>Zeitraum</t>
  </si>
  <si>
    <t>Filterfelder</t>
  </si>
  <si>
    <t>Filterlogik</t>
  </si>
  <si>
    <t>Dashboard</t>
  </si>
  <si>
    <t>Anzahl neue Brustkrebsfälle (Tumore / Rezidive) – Anzahl Patientinnen</t>
  </si>
  <si>
    <t>Anzahl/Zählwert</t>
  </si>
  <si>
    <t>SBCDB QDB 1a Anzahl neue Brustkrebsfälle - Anzahl Patientinnen
Alle Patientinnen, welche im betreffenden Jahr für eine Brustkrebsbehandlung erfasst worden sind</t>
  </si>
  <si>
    <t>KL · Brustzentrum_KL.KL_2426
Export to AdjumedAnalyze</t>
  </si>
  <si>
    <t>KL_363 – Eintrittsdatum</t>
  </si>
  <si>
    <t>[KL_500] EUSOMA / DKG / SBCDB Fall? (für Selektion/Export)</t>
  </si>
  <si>
    <t>[KL_500] EUSOMA / DKG / SBCDB Fall? (für Selektion/Export) = True</t>
  </si>
  <si>
    <t>Anzahl neue Brustkrebsfälle (Tumore / Rezidive) – Anzahl neue Brustkrebsfälle</t>
  </si>
  <si>
    <t>SBCDB QDB 1a Anzahl neue Brustkrebsfälle - Anzahl neue Brustkrebsfälle
Alle Fälle, welche im betreffenden Jahr für eine Brustkrebsbehandlung erfasst worden sind</t>
  </si>
  <si>
    <t>OP · Brustzentrum_OP.OP_1084
N00: Patientin operiert</t>
  </si>
  <si>
    <t>Anzahl neue Brustkrebsfälle (Tumore / Rezidive) – davon Rezidive</t>
  </si>
  <si>
    <t>SBCDB QDB 1a Anzahl neue Brustkrebsfälle - Rezidive Zähler
Alle neuen, rezidiven Brustkrebsfälle, welche im betreffenden Jahr für eine Brustkrebsbehandlung erfasst worden sind</t>
  </si>
  <si>
    <t>OP · Brustzentrum_OP.OP_144
Rezidiv?</t>
  </si>
  <si>
    <t>[KL_500] EUSOMA / DKG / SBCDB Fall? (für Selektion/Export)
[OP_144] Rezidiv?</t>
  </si>
  <si>
    <t>[KL_500] EUSOMA / DKG / SBCDB Fall? (für Selektion/Export) = True
UND [OP_144] Rezidiv? ja [1]</t>
  </si>
  <si>
    <t>Anzahl neue Brustkrebsfälle (Tumore / Rezidive) – davon intern abgeklärte Fälle</t>
  </si>
  <si>
    <t>SBCDB QDB 1a Anzahl neue Brustkrebsfälle - intern abgeklärte Fälle
Alle intern abgeklärten Fälle, welche im betreffenden Jahr für eine Brustkrebsbehandlung erfasst worden sind</t>
  </si>
  <si>
    <t>OP · Brustzentrum_KL.KL_2843
Abklärung Extern</t>
  </si>
  <si>
    <t>[KL_500] EUSOMA / DKG / SBCDB Fall? (für Selektion/Export)
[KL_2843] Abklärung Extern</t>
  </si>
  <si>
    <t>[KL_500] EUSOMA / DKG / SBCDB Fall? (für Selektion/Export) enthält True
UND [KL_2843] Abklärung Extern = Leereintrag oder = False</t>
  </si>
  <si>
    <t>Anzahl operierte Erstkarzinome / Rezidive – Anzahl der Primäroperationen von neuen Brustkrebsfällen</t>
  </si>
  <si>
    <t>[Adj] BC Dash 2. Anz. im Brustzentr. op.nicht op. Erstkarzinome Rezidive
Dahsboardkennzahl 1a: Anzahl neue Brustkrebsfälle</t>
  </si>
  <si>
    <t>4</t>
  </si>
  <si>
    <t>Anteil Fälle, bei welchen Brusttumore vor der Exzision ab BI-RADS 3 vorgängig mittels Stanzbiopsie gesichert wurden. – Anzahl BIRADS ≥3 Befunde mit vorgängiger Biopsie</t>
  </si>
  <si>
    <t>Kennzahl_4_Nenner_2026
Nenner KPI 4: erster Befund, operiert, BI-RADS 3/4/5.</t>
  </si>
  <si>
    <t>OP · Brustzentrum_OP.OP_6e_BZ</t>
  </si>
  <si>
    <t>[KL_500] EUSOMA / DKG / SBCDB Fall? (für Selektion/Export)
[OP_1000] Befund im Leben der Patientin
[OP_1084] N00: Patientin operiert
[OP_6e_BZ] 6e. BIRADS-Klassifikation</t>
  </si>
  <si>
    <t>[KL_500] EUSOMA / DKG / SBCDB Fall? (für Selektion/Export) ja [True]
UND [OP_1000] Befund im Leben der Patientin = 1
UND [OP_1084] N00: Patientin operiert = 1 oder = 2
UND [OP_6e_BZ] 6e. BIRADS-Klassifikation = 3 oder = 4 oder = 5</t>
  </si>
  <si>
    <t>Kennzahl_4_Zähler_2026
Zähler KPI 4: Nenner, Biopsie/bioptische Sicherung, Technik Stanz/Vakuum, Biopsie vor OP über BC_KPI04.</t>
  </si>
  <si>
    <t>OP · Brustzentrum_OP.OP_BC_KPI04</t>
  </si>
  <si>
    <t>[KL_500] EUSOMA / DKG / SBCDB Fall? (für Selektion/Export)
[OP_1000] Befund im Leben der Patientin
[OP_1084] N00: Patientin operiert
[OP_6e_BZ] 6e. BIRADS-Klassifikation
[OP_7420] Biopsie durchgeführt
[OP_3610] Diagnose bioptisch gesichert (ja/nein)
[OP_1054] D12: Technik der Biopsie
[OP_BC_KPI04] BC_KPI04: Biopsiedatum vor 1. OP (berechnet)</t>
  </si>
  <si>
    <t>[KL_500] EUSOMA / DKG / SBCDB Fall? (für Selektion/Export) ja [True]
UND [OP_1000] Befund im Leben der Patientin = 1
UND [OP_1084] N00: Patientin operiert = 1 oder = 2
UND [OP_6e_BZ] 6e. BIRADS-Klassifikation = 3 oder = 4 oder = 5
UND ([OP_7420] Biopsie durchgeführt = 1
ODER [OP_3610] Diagnose bioptisch gesichert (ja/nein) = 1)
UND [OP_1054] D12: Technik der Biopsie = 1 oder = 2
UND [OP_BC_KPI04] BC_KPI04: Biopsiedatum vor 1. OP (berechnet) = 1</t>
  </si>
  <si>
    <t>OP · Brustzentrum_OP.OP_1429
M13: Neoadjuvante Chemotherapie durchgeführt</t>
  </si>
  <si>
    <t>[KL_500] EUSOMA / DKG / SBCDB Fall? (für Selektion/Export)
[OP_1429] M13: Neoadjuvante Chemotherapie durchgeführt
[OP_7442] Neoadjuvante Immuncheckpointinhibitoren-Therapie durchgeführt
[OP_1345] RT01: Antihormontherapie als erste Therapie (neoadjuvant oder palliativ)</t>
  </si>
  <si>
    <t>[KL_500] EUSOMA / DKG / SBCDB Fall? (für Selektion/Export) ja [True]
UND ([OP_1429] M13: Neoadjuvante Chemotherapie durchgeführt = 1
ODER [OP_7442] Neoadjuvante Immuncheckpointinhibitoren-Therapie durchgeführt = 1
ODER [OP_1345] RT01: Antihormontherapie als erste Therapie (neoadjuvant oder palliativ) = 1)</t>
  </si>
  <si>
    <t>14</t>
  </si>
  <si>
    <t>Anteil der intern abgeklärten Fälle, welchen innert 5 Arbeitstagen nach Biopsie die Diagnose mitgeteilt wurde, an der Gesamtzahl der intern erstabgeklärten Fälle – Anzahl Fälle max. 5 Arbeitstage</t>
  </si>
  <si>
    <t>SBCDB QDB 10 Pathologie max. 5 Tage nach Biopsie intern Zähler
Anteil der intern abgeklärten Fälle, welchen innert 5 Arbeitstagen nach Biopsie die Diagnose mitgeteilt wurde</t>
  </si>
  <si>
    <t>[KL_500] EUSOMA / DKG / SBCDB Fall? (für Selektion/Export)
[OP_2839] Zeitdifferenz D10A und D10I (13b) (berechnet)
[OP_7420] Biopsie durchgeführt
[KL_2843] Abklärung Extern</t>
  </si>
  <si>
    <t>[KL_500] EUSOMA / DKG / SBCDB Fall? (für Selektion/Export) = True
UND ([OP_2839] Zeitdifferenz D10A und D10I (13b) (berechnet) &lt; 6
ODER [OP_7420] Biopsie durchgeführt nein [0] oder Ablehnung durch Patientin [2])
UND [OP_2839] Zeitdifferenz D10A und D10I (13b) (berechnet) = Leereintrag
UND [KL_2843] Abklärung Extern = Leereintrag oder = False</t>
  </si>
  <si>
    <t>SBCDB QDB 10 Pathologie max. 5 Tage nach Biopsie intern Nenner
Anteil aller intern abgeklärter Fälle mit einer durchgeführten Biopsie</t>
  </si>
  <si>
    <t>15</t>
  </si>
  <si>
    <t>Anteil intern abgeklärter invasiver Erstdiagnosen, bei denen der Therapiebeginn gemäss BC_KPI15 innerhalb von 28 Kalendertagen erfolgte, an allen Fällen mit Biopsiedatum oder Datum der Information über den ersten diagnostischen Pathologiebefund; DCIS ausgeschlossen</t>
  </si>
  <si>
    <t>Kennzahl_15_Nenner_2026
Nenner KPI 15: erster Befund, intern abgeklärt, invasiv, Indexdatum vorhanden.</t>
  </si>
  <si>
    <t>OP · Brustzentrum_OP.OP_1000
Befund im Leben der Patientin</t>
  </si>
  <si>
    <t>[KL_500] EUSOMA / DKG / SBCDB Fall? (für Selektion/Export)
[OP_1000] Befund im Leben der Patientin
[KL_2843] Abklärung Extern
[OP_1048] D10: Invasion (Typ)
[OP_1180] I01: Hauptdiagnose
[OP_1051] D10A: Datum der Biopsie
[OP_2605] D10i: Datum, wann die Patientin über den ersten diagnostischen Pathologiebefund (= Frage Krebs ja/nein?) informiert wurde</t>
  </si>
  <si>
    <t>[KL_500] EUSOMA / DKG / SBCDB Fall? (für Selektion/Export) ja [True]
UND [OP_1000] Befund im Leben der Patientin = 1
UND [KL_2843] Abklärung Extern = Leereintrag oder = False
UND ([OP_1048] D10: Invasion (Typ) = 2
ODER [OP_1180] I01: Hauptdiagnose = 4)
UND ([OP_1051] D10A: Datum der Biopsie &gt; 01.01.1900
ODER [OP_2605] D10i: Datum, wann die Patientin über den ersten diagnostischen Pathologiebefund (= Frage Krebs ja/nein?) informiert wurde &gt; 01.01.1900)</t>
  </si>
  <si>
    <t>Kennzahl_15_Zähler_2026
Zähler KPI 15: Nenner KPI15 plus berechnetes BC_KPI15=1.</t>
  </si>
  <si>
    <t>OP · Brustzentrum_OP.OP_BC_KPI15</t>
  </si>
  <si>
    <t>[KL_500] EUSOMA / DKG / SBCDB Fall? (für Selektion/Export)
[OP_1000] Befund im Leben der Patientin
[KL_2843] Abklärung Extern
[OP_1048] D10: Invasion (Typ)
[OP_1180] I01: Hauptdiagnose
[OP_1051] D10A: Datum der Biopsie
[OP_2605] D10i: Datum, wann die Patientin über den ersten diagnostischen Pathologiebefund (= Frage Krebs ja/nein?) informiert wurde
[OP_BC_KPI15] BC_KPI15: Therapiebeginn innert 28 Kalendertagen (berechnet)</t>
  </si>
  <si>
    <t>[KL_500] EUSOMA / DKG / SBCDB Fall? (für Selektion/Export) ja [True]
UND [OP_1000] Befund im Leben der Patientin = 1
UND [KL_2843] Abklärung Extern = Leereintrag oder = False
UND ([OP_1048] D10: Invasion (Typ) = 2
ODER [OP_1180] I01: Hauptdiagnose = 4)
UND ([OP_1051] D10A: Datum der Biopsie &gt; 01.01.1900
ODER [OP_2605] D10i: Datum, wann die Patientin über den ersten diagnostischen Pathologiebefund (= Frage Krebs ja/nein?) informiert wurde &gt; 01.01.1900)
UND [OP_BC_KPI15] BC_KPI15: Therapiebeginn innert 28 Kalendertagen (berechnet) = 1</t>
  </si>
  <si>
    <t>Anteil Fälle mit Besprechung am präoperativen Tumorboard an allen neuen Brustkrebsfällen. – Anzahl Fälle</t>
  </si>
  <si>
    <t>SBCDB QDB 12 Anteil Fälle mit präoperativem Tumorboard Zähler
Anteil Fälle mit Besprechung am präoperativen Tumorboard an allen neuen Brustkrebsfällen</t>
  </si>
  <si>
    <t>[KL_500] EUSOMA / DKG / SBCDB Fall? (für Selektion/Export)
[OP_1078] D23: Datum der ersten prätherapeutischen Tumorkonferenz</t>
  </si>
  <si>
    <t>[KL_500] EUSOMA / DKG / SBCDB Fall? (für Selektion/Export) = True
UND [OP_1078] D23: Datum der ersten prätherapeutischen Tumorkonferenz &gt; 01.01.1900</t>
  </si>
  <si>
    <t>Anteil Fälle mit erneuter Besprechung am präoperativen Tumorboard nach neoadjuvanter onkologischer Systemtherapie an allen Fällen, die nach neoadjuvantem Therapiekonzept behandelt wurden. – Anzahl Fälle</t>
  </si>
  <si>
    <t>Kennzahl_16b_Nenner_2026
Nenner KPI 16b: neoadjuvante Systemtherapie.</t>
  </si>
  <si>
    <t>Kennzahl_16b_Zähler_2026
Zähler KPI 16b: Nenner KPI16b plus berechnetes BC_KPI16b=1.</t>
  </si>
  <si>
    <t>OP · Brustzentrum_OP.OP_BC_KPI16b</t>
  </si>
  <si>
    <t>[KL_500] EUSOMA / DKG / SBCDB Fall? (für Selektion/Export)
[OP_1429] M13: Neoadjuvante Chemotherapie durchgeführt
[OP_7442] Neoadjuvante Immuncheckpointinhibitoren-Therapie durchgeführt
[OP_1345] RT01: Antihormontherapie als erste Therapie (neoadjuvant oder palliativ)
[OP_BC_KPI16b] BC_KPI16b: Tumorboard nach neoadjuvanter Therapie (berechnet)</t>
  </si>
  <si>
    <t>[KL_500] EUSOMA / DKG / SBCDB Fall? (für Selektion/Export) ja [True]
UND ([OP_1429] M13: Neoadjuvante Chemotherapie durchgeführt = 1
ODER [OP_7442] Neoadjuvante Immuncheckpointinhibitoren-Therapie durchgeführt = 1
ODER [OP_1345] RT01: Antihormontherapie als erste Therapie (neoadjuvant oder palliativ) = 1)
UND [OP_BC_KPI16b] BC_KPI16b: Tumorboard nach neoadjuvanter Therapie (berechnet) = 1</t>
  </si>
  <si>
    <t>17</t>
  </si>
  <si>
    <t>Anteil Fälle mit Besprechung am postoperativen Tumorboard an allen neuen Brustkrebsfällen – Anzahl Fälle</t>
  </si>
  <si>
    <t>SBCDB QDB 13 Anteil Fälle mit postop. Tumorboard Zähler
Anteil Fälle mit Besprechung am postoperativen Tumorboard an allen neuen Brustkrebsfällen</t>
  </si>
  <si>
    <t>[KL_500] EUSOMA / DKG / SBCDB Fall? (für Selektion/Export)
[OP_1302] Datum der postoperativen Konferenz (Tumorboard)</t>
  </si>
  <si>
    <t>[KL_500] EUSOMA / DKG / SBCDB Fall? (für Selektion/Export) enthält True
UND [OP_1302] Datum der postoperativen Konferenz (Tumorboard) &gt; 01.01.1900</t>
  </si>
  <si>
    <t>Anteil onkologische Reoperationen an der Gesamtzahl der Primäroperationen – Anzahl onkologische Reoperationen</t>
  </si>
  <si>
    <t>SBCDB QDB 14a Anteil onkologische Reoperationen Zähler
Anteil onkologische Reoperationen an der Gesamtzahl der Primäroperationen</t>
  </si>
  <si>
    <t>[KL_500] EUSOMA / DKG / SBCDB Fall? (für Selektion/Export)
[OP_10592] Zweite onkologische Brustoperation durchgeführt?
[OP_10593] Dritte onkologische Brustoperation durchgeführt?</t>
  </si>
  <si>
    <t>[KL_500] EUSOMA / DKG / SBCDB Fall? (für Selektion/Export) = True
UND ([OP_10592] Zweite onkologische Brustoperation durchgeführt? ja [1]
ODER [KL_500] EUSOMA / DKG / SBCDB Fall? (für Selektion/Export) = True)
UND [OP_10593] Dritte onkologische Brustoperation durchgeführt? ja [1]</t>
  </si>
  <si>
    <t>Anteil nicht-onkologischer Reoperationen nach onkologischer Primär-Operation (DCIS und invasive Karzinome) mit und ohne plastisch-rekonstruktivem Eingriff – Anzahl nicht-onkologische Reoperationen</t>
  </si>
  <si>
    <t>SBCDB QDB 14b Anzahl nicht-onkologische Reoperationen mitohne plastisch Zähler
Anteil nicht-onkologische Reoperationen nach onkologischer Primär-Operation mit und ohne plastisch-rekonstruktivem Eingriff</t>
  </si>
  <si>
    <t>OP · Brustzentrum_OP.OP_1186
I03: An-/Abwesenheit einer DCIS-Komponente</t>
  </si>
  <si>
    <t>[KL_500] EUSOMA / DKG / SBCDB Fall? (für Selektion/Export)
[OP_1084] N00: Patientin operiert
[OP_1096] Plastische Operation bei onkologischer Primär-Operation
[OP_3338] F200: Re-Operation wegen Komplikation innert 30 Tagen nach Primäroperation
[OP_1186] I03: An-/Abwesenheit einer DCIS-Komponente</t>
  </si>
  <si>
    <t>[KL_500] EUSOMA / DKG / SBCDB Fall? (für Selektion/Export) = True
UND [OP_1084] N00: Patientin operiert ja [1]
UND [OP_1096] Plastische Operation bei onkologischer Primär-Operation Nein (Keine Rekonstruktion) [0] oder andere onkoplastischer Massnahme [2] oder Sofortrekonstruktion [3] oder andere onkoplastischer Massnahme [2] oder *** not found *** [Leereintrag]
UND [OP_3338] F200: Re-Operation wegen Komplikation innert 30 Tagen nach Primäroperation Nachblutung [1] oder Infekt [2] oder Wundheilungsstörung/Nekrose [5] oder andere Komplikation [8]
UND [OP_1186] I03: An-/Abwesenheit einer DCIS-Komponente Abwesend [0]</t>
  </si>
  <si>
    <t>19</t>
  </si>
  <si>
    <t>Anteil R0 / R1-Resektionen bei Fällen mit invasivem Tumor nach Abschluss der chirurgischen Primärbehandlung (ohne DCIS) – Anzahl invasive Fälle (ohne DCIS)</t>
  </si>
  <si>
    <t>SBCDB QDB 15 Anzahl Fälle mit invasivem Tumor ohne DCIS Zähler
Anteil R0 R1-Resektionen bei Fällen mit invasivem Tumor nach Abschluss der chirurgischen Primärbehandlung ohne DCIS
Anzahl invasive Fälle ohne DCIS</t>
  </si>
  <si>
    <t>[KL_500] EUSOMA / DKG / SBCDB Fall? (für Selektion/Export)
[OP_1180] I01: Hauptdiagnose
[OP_1084] N00: Patientin operiert</t>
  </si>
  <si>
    <t>[KL_500] EUSOMA / DKG / SBCDB Fall? (für Selektion/Export) = True
UND [OP_1180] I01: Hauptdiagnose = 3 oder = 4
UND [OP_1084] N00: Patientin operiert ja [1]</t>
  </si>
  <si>
    <t>Anteil R0 / R1-Resektionen bei Fällen mit invasivem Tumor nach Abschluss der chirurgischen Primärbehandlung (ohne DCIS) – Anzahl R0-Resektionen</t>
  </si>
  <si>
    <t>SBCDB QDB 15 Anzahl Fälle mit invasivem Tumor ohne DCIS - R0 Zähler
Anteil R0 R1-Resektionen bei Fällen mit invasivem Tumor nach Abschluss der chirurgischen Primärbehandlung ohne DCIS</t>
  </si>
  <si>
    <t>OP · Brustzentrum_OP.OP_3335
I23: 	Histolog. Wertung d. Randes d. Gewebstücks im endgültigen histolog. Befund</t>
  </si>
  <si>
    <t>[KL_500] EUSOMA / DKG / SBCDB Fall? (für Selektion/Export)
[OP_1084] N00: Patientin operiert
[OP_1180] I01: Hauptdiagnose
[OP_3335] I23: Histolog. Wertung d. Randes d. Gewebstücks im endgültigen histolog. Befund</t>
  </si>
  <si>
    <t>[KL_500] EUSOMA / DKG / SBCDB Fall? (für Selektion/Export) = True
UND [OP_1084] N00: Patientin operiert ja [1]
UND [OP_1180] I01: Hauptdiagnose = 3 oder = 4
UND [OP_3335] I23: Histolog. Wertung d. Randes d. Gewebstücks im endgültigen histolog. Befund Inv. Ca/DCIS erreicht nicht den Rand [1]</t>
  </si>
  <si>
    <t>Anteil R0 / R1-Resektionen bei Fällen mit invasivem Tumor nach Abschluss der chirurgischen Primärbehandlung (ohne DCIS) – Anzahl R1-Resektionen</t>
  </si>
  <si>
    <t>SBCDB QDB 15 Anzahl Fälle mit invasivem Tumor ohne DCIS - R1 Zähler
Anteil R0 R1-Resektionen bei Fällen mit invasivem Tumor nach Abschluss der chirurgischen Primärbehandlung ohne DCIS</t>
  </si>
  <si>
    <t>[KL_500] EUSOMA / DKG / SBCDB Fall? (für Selektion/Export) = True
UND [OP_1084] N00: Patientin operiert ja [1]
UND [OP_1180] I01: Hauptdiagnose = 3 oder = 4
UND [OP_3335] I23: Histolog. Wertung d. Randes d. Gewebstücks im endgültigen histolog. Befund Inv. Ca erreicht den Rand [2]</t>
  </si>
  <si>
    <t>Anteil der brusterhaltenden Operationen an allen Operationen, unter Berücksichtigung der Tumorgrösse – Anzahl brusterhaltende Op bei Tis</t>
  </si>
  <si>
    <t>SBCDB QDB 16a Anzahl brusterhaltende Operationen bei Tis Zähler
Anteil der brusterhaltenden Operationen an allen Operationen, unter Berücksichtigung der Tumorgrösse
Anzahl brusterhaltende Op bei Tis</t>
  </si>
  <si>
    <t>[KL_500] EUSOMA / DKG / SBCDB Fall? (für Selektion/Export)
[OP_1246] I26: pT bzw. ypT bzw. rpT
[OP_1093] E08: Art der ersten onkologischen Brustoperation
[OP_1120] F08: Art der zweiten onkologischen Brustoperation
[OP_1135] F40: Art der dritten onkologischen Brustoperation</t>
  </si>
  <si>
    <t>[KL_500] EUSOMA / DKG / SBCDB Fall? (für Selektion/Export) = True
UND [OP_1246] I26: pT bzw. ypT bzw. rpT IS
UND ([OP_1093] E08: Art der ersten onkologischen Brustoperation brusterhaltend operiert [10]
ODER [OP_1120] F08: Art der zweiten onkologischen Brustoperation = 10 oder = 13
ODER [OP_1135] F40: Art der dritten onkologischen Brustoperation = 10 oder = 13)
NICHT [OP_1120] F08: Art der zweiten onkologischen Brustoperation = 5 oder = 6 oder = 7 oder = 8 oder = 9 oder = 11 oder = 12
NICHT [OP_1135] F40: Art der dritten onkologischen Brustoperation = 5 oder = 6 oder = 7 oder = 8 oder = 9 oder = 11 oder = 12</t>
  </si>
  <si>
    <t>SBCDB QDB 16a Anzahl Operationen bei Tis Nenner
Anteil der brusterhaltenden Operationen an allen Operationen, unter Berücksichtigung der Tumorgrösse
Anzahl Op bei Tis</t>
  </si>
  <si>
    <t>[KL_500] EUSOMA / DKG / SBCDB Fall? (für Selektion/Export)
[OP_1246] I26: pT
[OP_1084] N00: Patientin operiert</t>
  </si>
  <si>
    <t>[KL_500] EUSOMA / DKG / SBCDB Fall? (für Selektion/Export) = True
UND [OP_1246] I26: pT IS
UND [OP_1084] N00: Patientin operiert ja [1]</t>
  </si>
  <si>
    <t>Anteil der brusterhaltenden Operationen an allen Operationen, unter Berücksichtigung der Tumorgrösse – T2</t>
  </si>
  <si>
    <t>SBCDB QDB 16a Anzahl brusterhaltende Operationen bei T2 Zähler
Anteil der brusterhaltenden Operationen an allen Operationen, unter Berücksichtigung der Tumorgrösse
Anzahl brusterhaltende Op bei T2</t>
  </si>
  <si>
    <t>[KL_500] EUSOMA / DKG / SBCDB Fall? (für Selektion/Export) = True
UND [OP_1246] I26: pT bzw. ypT bzw. rpT 2
UND ([OP_1093] E08: Art der ersten onkologischen Brustoperation brusterhaltend operiert [10]
ODER [OP_1120] F08: Art der zweiten onkologischen Brustoperation = 10 oder = 13
ODER [OP_1135] F40: Art der dritten onkologischen Brustoperation = 10 oder = 13)
NICHT [OP_1120] F08: Art der zweiten onkologischen Brustoperation = 5 oder = 6 oder = 7 oder = 8 oder = 9 oder = 11 oder = 12
NICHT [OP_1135] F40: Art der dritten onkologischen Brustoperation = 5 oder = 6 oder = 7 oder = 8 oder = 9 oder = 11 oder = 12</t>
  </si>
  <si>
    <t>SBCDB QDB 16a Anzahl brusterhaltende Operationen bei T2 Nenner
Anteil der brusterhaltenden Operationen an allen Operationen, unter Berücksichtigung der Tumorgrösse
Anzahl Op bei T2</t>
  </si>
  <si>
    <t>[KL_500] EUSOMA / DKG / SBCDB Fall? (für Selektion/Export) = True
UND [OP_1246] I26: pT 2
UND [OP_1084] N00: Patientin operiert ja [1]</t>
  </si>
  <si>
    <t>Anteil der brusterhaltenden Operationen an allen Operationen, unter Berücksichtigung der Tumorgrösse – T3</t>
  </si>
  <si>
    <t>SBCDB QDB 16a Anzahl brusterhaltende Operationen bei T3 Zähler
Anteil der brusterhaltenden Operationen an allen Operationen, unter Berücksichtigung der Tumorgrösse
Anzahl brusterhaltende Op bei T3</t>
  </si>
  <si>
    <t>[KL_500] EUSOMA / DKG / SBCDB Fall? (für Selektion/Export)
[OP_1246] I26: pT bzw. ypT bzw. rpT
[OP_1084] N00: Patientin operiert
[OP_1093] E08: Art der ersten onkologischen Brustoperation
[OP_1120] F08: Art der zweiten onkologischen Brustoperation
[OP_1135] F40: Art der dritten onkologischen Brustoperation</t>
  </si>
  <si>
    <t>[KL_500] EUSOMA / DKG / SBCDB Fall? (für Selektion/Export) = True
UND [OP_1246] I26: pT bzw. ypT bzw. rpT 3
UND [OP_1084] N00: Patientin operiert = 1
UND ([OP_1093] E08: Art der ersten onkologischen Brustoperation = 10
ODER [OP_1120] F08: Art der zweiten onkologischen Brustoperation = 10 oder = 13
ODER [OP_1135] F40: Art der dritten onkologischen Brustoperation = 10 oder = 13)
NICHT [OP_1120] F08: Art der zweiten onkologischen Brustoperation = 5 oder = 6 oder = 7 oder = 8 oder = 9 oder = 11 oder = 12
NICHT [OP_1135] F40: Art der dritten onkologischen Brustoperation = 5 oder = 6 oder = 7 oder = 8 oder = 9 oder = 11 oder = 12</t>
  </si>
  <si>
    <t>SBCDB QDB 16a Anzahl brusterhaltende Operationen bei T3 Nenner
Anteil der brusterhaltenden Operationen an allen Operationen, unter Berücksichtigung der Tumorgrösse
Anzahl Op bei T3</t>
  </si>
  <si>
    <t>[KL_500] EUSOMA / DKG / SBCDB Fall? (für Selektion/Export) = True
UND [OP_1246] I26: pT 3
UND [OP_1084] N00: Patientin operiert ja [1]</t>
  </si>
  <si>
    <t>Anteil der brusterhaltenden Operationen an allen Operationen, unter Berücksichtigung der Tumorgrösse – T4</t>
  </si>
  <si>
    <t>SBCDB QDB 16a Anzahl brusterhaltende Operationen bei T4 Zähler
Anteil der brusterhaltenden Operationen an allen Operationen, unter Berücksichtigung der Tumorgrösse
Anzahl brusterhaltende Op bei T4</t>
  </si>
  <si>
    <t>[KL_500] EUSOMA / DKG / SBCDB Fall? (für Selektion/Export) = True
UND [OP_1246] I26: pT bzw. ypT bzw. rpT = 4 oder = 4A oder = 4B oder = 4C oder = 4D
UND ([OP_1093] E08: Art der ersten onkologischen Brustoperation brusterhaltend operiert [10]
ODER [OP_1120] F08: Art der zweiten onkologischen Brustoperation = 10 oder = 13
ODER [OP_1135] F40: Art der dritten onkologischen Brustoperation = 10 oder = 13)
NICHT [OP_1120] F08: Art der zweiten onkologischen Brustoperation = 5 oder = 6 oder = 7 oder = 8 oder = 9 oder = 11 oder = 12
NICHT [OP_1135] F40: Art der dritten onkologischen Brustoperation = 5 oder = 6 oder = 7 oder = 8 oder = 9 oder = 11 oder = 12</t>
  </si>
  <si>
    <t>SBCDB QDB 16a Anzahl brusterhaltende Operationen bei T4 Nenner
Anteil der brusterhaltenden Operationen an allen Operationen, unter Berücksichtigung der Tumorgrösse
Anzahl Op bei T4</t>
  </si>
  <si>
    <t>[KL_500] EUSOMA / DKG / SBCDB Fall? (für Selektion/Export) = True
UND [OP_1246] I26: pT = 4 oder = 4A oder = 4B oder = 4C oder = 4D
UND [OP_1084] N00: Patientin operiert ja [1]</t>
  </si>
  <si>
    <t>Anteil der brusterhaltenden Operationen an allen Operationen, unter Berücksichtigung der Tumorgrösse – TX</t>
  </si>
  <si>
    <t>SBCDB QDB 16a Anzahl brusterhaltende Operationen bei TX Zähler
Anteil der brusterhaltenden Operationen an allen Operationen, unter Berücksichtigung der Tumorgrösse
Anzahl brusterhaltende Op bei TX</t>
  </si>
  <si>
    <t>[KL_500] EUSOMA / DKG / SBCDB Fall? (für Selektion/Export) = True
UND [OP_1246] I26: pT bzw. ypT bzw. rpT X
UND ([OP_1093] E08: Art der ersten onkologischen Brustoperation brusterhaltend operiert [10]
ODER [OP_1120] F08: Art der zweiten onkologischen Brustoperation = 10 oder = 13
ODER [OP_1135] F40: Art der dritten onkologischen Brustoperation = 10 oder = 13)
NICHT [OP_1120] F08: Art der zweiten onkologischen Brustoperation = 5 oder = 6 oder = 7 oder = 8 oder = 9 oder = 11 oder = 12
NICHT [OP_1135] F40: Art der dritten onkologischen Brustoperation = 5 oder = 6 oder = 7 oder = 8 oder = 9 oder = 11 oder = 12</t>
  </si>
  <si>
    <t>SBCDB QDB 16a Anzahl brusterhaltende Operationen bei TX Nenner
Anteil der brusterhaltenden Operationen an allen Operationen, unter Berücksichtigung der Tumorgrösse
Anzahl Op bei TX</t>
  </si>
  <si>
    <t>[KL_500] EUSOMA / DKG / SBCDB Fall? (für Selektion/Export) = True
UND [OP_1246] I26: pT X
UND [OP_1084] N00: Patientin operiert ja [1]</t>
  </si>
  <si>
    <t>Anteil der brusterhaltenden Operationen an allen Operationen, unter Berücksichtigung der Tumorgrösse – T0</t>
  </si>
  <si>
    <t>SBCDB QDB 16a Anzahl brusterhaltende Operationen bei T0 Zähler
Anteil der brusterhaltenden Operationen an allen Operationen, unter Berücksichtigung der Tumorgrösse
Anzahl brusterhaltende Op bei T0</t>
  </si>
  <si>
    <t>[KL_500] EUSOMA / DKG / SBCDB Fall? (für Selektion/Export) = True
UND [OP_1246] I26: pT bzw. ypT bzw. rpT 0
UND ([OP_1093] E08: Art der ersten onkologischen Brustoperation brusterhaltend operiert [10]
ODER [OP_1120] F08: Art der zweiten onkologischen Brustoperation = 10 oder = 13
ODER [OP_1135] F40: Art der dritten onkologischen Brustoperation = 10 oder = 13)
NICHT [OP_1120] F08: Art der zweiten onkologischen Brustoperation = 5 oder = 6 oder = 7 oder = 8 oder = 9 oder = 11 oder = 12
NICHT [OP_1135] F40: Art der dritten onkologischen Brustoperation = 5 oder = 6 oder = 7 oder = 8 oder = 9 oder = 11 oder = 12</t>
  </si>
  <si>
    <t>SBCDB QDB 16a Anzahl brusterhaltende Operationen bei T0 Nenner
Anteil der brusterhaltenden Operationen an allen Operationen, unter Berücksichtigung der Tumorgrösse
Anzahl Op bei T0</t>
  </si>
  <si>
    <t>[KL_500] EUSOMA / DKG / SBCDB Fall? (für Selektion/Export) = True
UND [OP_1246] I26: pT 0
UND [OP_1084] N00: Patientin operiert ja [1]</t>
  </si>
  <si>
    <t>Anteil brusterhaltender Operationen bei operierten T1-Fällen exkl. EIC; das Fehlen einer DCIS-Komponente wird als Proxy verwendet</t>
  </si>
  <si>
    <t>Kennzahl_20a_Nenner_2026
Nenner KPI 20a: operierte T1-Fälle exkl. DCIS-Komponente/EIC-Proxy.</t>
  </si>
  <si>
    <t>OP · Brustzentrum_OP.OP_1069
D19: cT bzw. rcT</t>
  </si>
  <si>
    <t>[KL_500] EUSOMA / DKG / SBCDB Fall? (für Selektion/Export)
[OP_1084] N00: Patientin operiert
[OP_1069] D19: cT bzw. rcT
[OP_1246] I26: pT bzw. ypT bzw. rpT
[OP_1186] I03: An-/Abwesenheit einer DCIS-Komponente</t>
  </si>
  <si>
    <t>[KL_500] EUSOMA / DKG / SBCDB Fall? (für Selektion/Export) ja [True]
UND [OP_1084] N00: Patientin operiert = 1 oder = 2
UND ([OP_1069] D19: cT bzw. rcT = 1 oder = 1A oder = 1B oder = 1C
ODER [OP_1246] I26: pT bzw. ypT bzw. rpT = 1 oder = 1A oder = 1B oder = 1C)
UND [OP_1186] I03: An-/Abwesenheit einer DCIS-Komponente = 0</t>
  </si>
  <si>
    <t>Kennzahl_20a_Zähler_2026
Zähler KPI 20a: Nenner KPI20a plus brusterhaltende OP.</t>
  </si>
  <si>
    <t>OP · Brustzentrum_OP.OP_1093
E08: Art der ersten onkologischen Brustoperation</t>
  </si>
  <si>
    <t>[KL_500] EUSOMA / DKG / SBCDB Fall? (für Selektion/Export)
[OP_1084] N00: Patientin operiert
[OP_1069] D19: cT bzw. rcT
[OP_1246] I26: pT bzw. ypT bzw. rpT
[OP_1186] I03: An-/Abwesenheit einer DCIS-Komponente
[OP_1093] E08: Art der ersten onkologischen Brustoperation</t>
  </si>
  <si>
    <t>[KL_500] EUSOMA / DKG / SBCDB Fall? (für Selektion/Export) ja [True]
UND [OP_1084] N00: Patientin operiert = 1 oder = 2
UND ([OP_1069] D19: cT bzw. rcT = 1 oder = 1A oder = 1B oder = 1C
ODER [OP_1246] I26: pT bzw. ypT bzw. rpT = 1 oder = 1A oder = 1B oder = 1C)
UND [OP_1186] I03: An-/Abwesenheit einer DCIS-Komponente = 0
UND [OP_1093] E08: Art der ersten onkologischen Brustoperation = 10</t>
  </si>
  <si>
    <t>Anteil Mastektomien an allen operierten Fällen – Anzahl Mastektomien</t>
  </si>
  <si>
    <t>SBCDB QDB 16b Anzahl Mastektomien an allen Operationen Zähler
Anteil Mastektomien an allen operierten Fällen
Anzahl Mastektomien</t>
  </si>
  <si>
    <t>[KL_500] EUSOMA / DKG / SBCDB Fall? (für Selektion/Export)
[OP_1093] E08: Art der ersten onkologischen Brustoperation
[OP_1120] F08: Art der zweiten onkologischen Brustoperation
[OP_1135] F40: Art der dritten onkologischen Brustoperation
[OP_1084] N00: Patientin operiert</t>
  </si>
  <si>
    <t>[KL_500] EUSOMA / DKG / SBCDB Fall? (für Selektion/Export) = True
UND ([OP_1093] E08: Art der ersten onkologischen Brustoperation = 11 oder = 12
ODER [OP_1120] F08: Art der zweiten onkologischen Brustoperation Mastektomie ohne gleichzeitigen Aufbau [11] oder Mastektomie mit Aufbau [12]
ODER [OP_1135] F40: Art der dritten onkologischen Brustoperation = 11 oder = 12)
UND [OP_1084] N00: Patientin operiert ja [1]</t>
  </si>
  <si>
    <t>21</t>
  </si>
  <si>
    <t>Anteil der brusterhaltend operierten DCIS-Fälle mit Lymphknotenentfernung gemessen an der Gesamtzahl der brusterhaltend operierten DCIS Fälle – Anzahl Fälle DCIS mit LK-Entfernung</t>
  </si>
  <si>
    <t>Kennzahl_21_Nenner_2026
Nenner KPI 21: brusterhaltend operiertes DCIS/in situ.</t>
  </si>
  <si>
    <t>[KL_500] EUSOMA / DKG / SBCDB Fall? (für Selektion/Export)
[OP_1180] I01: Hauptdiagnose
[OP_1048] D10: Invasion (Typ)
[OP_1093] E08: Art der ersten onkologischen Brustoperation</t>
  </si>
  <si>
    <t>[KL_500] EUSOMA / DKG / SBCDB Fall? (für Selektion/Export) ja [True]
UND ([OP_1180] I01: Hauptdiagnose = 2
ODER [OP_1048] D10: Invasion (Typ) = 1)
UND [OP_1093] E08: Art der ersten onkologischen Brustoperation = 10</t>
  </si>
  <si>
    <t>Kennzahl_21_Zähler_2026
Zähler KPI 21: Nenner KPI21 plus Axilla-Eingriff.</t>
  </si>
  <si>
    <t>OP · Brustzentrum_OP.OP_1159
G01: Axilla-Chirurgie (inkl. TAD/TAS)</t>
  </si>
  <si>
    <t>[KL_500] EUSOMA / DKG / SBCDB Fall? (für Selektion/Export)
[OP_1180] I01: Hauptdiagnose
[OP_1048] D10: Invasion (Typ)
[OP_1093] E08: Art der ersten onkologischen Brustoperation
[OP_1147] P01: Sentinelnodektomie
[OP_1159] G01: Axilla-Chirurgie (inkl. TAD/TAS)</t>
  </si>
  <si>
    <t>[KL_500] EUSOMA / DKG / SBCDB Fall? (für Selektion/Export) ja [True]
UND ([OP_1180] I01: Hauptdiagnose = 2
ODER [OP_1048] D10: Invasion (Typ) = 1)
UND [OP_1093] E08: Art der ersten onkologischen Brustoperation = 10
UND ([OP_1147] P01: Sentinelnodektomie = 2 oder = 3
ODER [OP_1159] G01: Axilla-Chirurgie (inkl. TAD/TAS) = 1)</t>
  </si>
  <si>
    <t>Negativ-/Detailtab</t>
  </si>
  <si>
    <t>1a benigne Fälle – Dashboard Kennzahl Nr. 1a</t>
  </si>
  <si>
    <t>Negativ-/Auffälligkeitsfilter</t>
  </si>
  <si>
    <t>Ist Fall für SBCDB: nein</t>
  </si>
  <si>
    <t>KL · Brustzentrum_KL.KL_500
EUSOMA / DKG / SBCDB Fall? (für Selektion/Export)</t>
  </si>
  <si>
    <t>[KL_500] EUSOMA / DKG / SBCDB Fall? (für Selektion/Export) = false</t>
  </si>
  <si>
    <t>2</t>
  </si>
  <si>
    <t>2 Fälle ohne KTM – Dashboard Kennzahl Nr. 2</t>
  </si>
  <si>
    <t>[Adj] 3. Onkochirurgische Eingriffe pro KTM ohne Angabe [15]</t>
  </si>
  <si>
    <t>KL · Brustzentrum_KL.KL_4
Patienten-Nr. (PID)</t>
  </si>
  <si>
    <t>[KL_500] EUSOMA / DKG / SBCDB Fall? (für Selektion/Export)
[OP_1084] N00: Patientin operiert
[OP_3339] Primäre brustchirurgische Operation zählt für Kernteam Operateur-Nr.</t>
  </si>
  <si>
    <t>[KL_500] EUSOMA / DKG / SBCDB Fall? (für Selektion/Export) enthält True
UND [OP_1084] N00: Patientin operiert ja [1]
UND [OP_3339] Primäre brustchirurgische Operation zählt für Kernteam Operateur-Nr. = Leereintrag</t>
  </si>
  <si>
    <t>Anzahl Eingriffe pro KTM – [Adj] 3. Anzahl Eingriffe pro KTM [14]</t>
  </si>
  <si>
    <t>Detailfilter</t>
  </si>
  <si>
    <t>SBCDB QDB 2 Brustchirurgische Eingriffe pro KTM
Brustchirurgische Eingriffe pro KTM an Erstkarzinomen Rezidiven der Brust pro Jahr</t>
  </si>
  <si>
    <t>OP · Brustzentrum_OP.OP_3339
Primäre brustchirurgische Operation zählt für Kernteam Operateur-Nr.</t>
  </si>
  <si>
    <t>OP_1090 – E05: Datum der ersten onkologischen Brustoperation</t>
  </si>
  <si>
    <t>[KL_500] EUSOMA / DKG / SBCDB Fall? (für Selektion/Export)
[OP_1084] N00: Patientin operiert
[OP_1084_EUSOMA] N00: Patientin operiert</t>
  </si>
  <si>
    <t>[KL_500] EUSOMA / DKG / SBCDB Fall? (für Selektion/Export) enthält True
UND ([OP_1084] N00: Patientin operiert ja [1]
ODER [OP_1084_EUSOMA] N00: Patientin operiert ja [1])</t>
  </si>
  <si>
    <t>4 Fälle prüfen – Biopsie/bioptische Sicherung nicht dokumentiert</t>
  </si>
  <si>
    <t>Kennzahl_4_Negativfilter_Biopsie_fehlt_2026
KPI 4 Negativfilter: Nennerfälle ohne dokumentierte Biopsie und ohne dokumentierte bioptische Sicherung.</t>
  </si>
  <si>
    <t>OP · Brustzentrum_OP.KL_4
Patienten-Nr. (PID)</t>
  </si>
  <si>
    <t>[KL_500] EUSOMA / DKG / SBCDB Fall? (für Selektion/Export)
[OP_1000] Befund im Leben der Patientin
[OP_1084] N00: Patientin operiert
[OP_6e_BZ] 6e. BIRADS-Klassifikation
[OP_7420] Biopsie durchgeführt
[OP_3610] Diagnose bioptisch gesichert (ja/nein)</t>
  </si>
  <si>
    <t>[KL_500] EUSOMA / DKG / SBCDB Fall? (für Selektion/Export) ja [True]
UND [OP_1000] Befund im Leben der Patientin = 1
UND [OP_1084] N00: Patientin operiert = 1 oder = 2
UND [OP_6e_BZ] 6e. BIRADS-Klassifikation = 3 oder = 4 oder = 5
UND NICHT [OP_7420] Biopsie durchgeführt = 1
UND NICHT [OP_3610] Diagnose bioptisch gesichert (ja/nein) = 1</t>
  </si>
  <si>
    <t>4 Fälle prüfen – Biopsietechnik fehlt oder ist nicht konform</t>
  </si>
  <si>
    <t>Kennzahl_4_Negativfilter_Technik_2026
KPI 4 Negativfilter: Nennerfälle mit dokumentierter Biopsie/bioptischer Sicherung, aber ohne gültige Technik Stanzbiopsie oder Vakuum-assistiert.</t>
  </si>
  <si>
    <t>[KL_500] EUSOMA / DKG / SBCDB Fall? (für Selektion/Export)
[OP_1000] Befund im Leben der Patientin
[OP_1084] N00: Patientin operiert
[OP_6e_BZ] 6e. BIRADS-Klassifikation
[OP_7420] Biopsie durchgeführt
[OP_3610] Diagnose bioptisch gesichert (ja/nein)
[OP_1054] D12: Technik der Biopsie</t>
  </si>
  <si>
    <t>[KL_500] EUSOMA / DKG / SBCDB Fall? (für Selektion/Export) ja [True]
UND [OP_1000] Befund im Leben der Patientin = 1
UND [OP_1084] N00: Patientin operiert = 1 oder = 2
UND [OP_6e_BZ] 6e. BIRADS-Klassifikation = 3 oder = 4 oder = 5
UND ([OP_7420] Biopsie durchgeführt = 1
ODER [OP_3610] Diagnose bioptisch gesichert (ja/nein) = 1)
UND NICHT [OP_1054] D12: Technik der Biopsie = 1 oder = 2</t>
  </si>
  <si>
    <t>4 Fälle prüfen – Chronologie der Biopsie nicht konform</t>
  </si>
  <si>
    <t>Kennzahl_4_Negativfilter_Datum_2026
KPI 4 Negativfilter: Nennerfälle mit dokumentierter Biopsie und gültiger Technik, bei denen das Biopsiedatum nicht vor der ersten Operation liegt.</t>
  </si>
  <si>
    <t>[KL_500] EUSOMA / DKG / SBCDB Fall? (für Selektion/Export) ja [True]
UND [OP_1000] Befund im Leben der Patientin = 1
UND [OP_1084] N00: Patientin operiert = 1 oder = 2
UND [OP_6e_BZ] 6e. BIRADS-Klassifikation = 3 oder = 4 oder = 5
UND ([OP_7420] Biopsie durchgeführt = 1
ODER [OP_3610] Diagnose bioptisch gesichert (ja/nein) = 1)
UND [OP_1054] D12: Technik der Biopsie = 1 oder = 2
UND [OP_BC_KPI04] BC_KPI04: Biopsiedatum vor 1. OP (berechnet) = 0</t>
  </si>
  <si>
    <t>14 Zeitdifferenz &gt;5 Tage – Dashboard Kennzahl Nr. 14 (alt 10)</t>
  </si>
  <si>
    <t>SBCDB QDB 10 PIDs nicht in QDB
Gegenfilter zu Filter SBCDB QDB 10 Pathologie max. 5 Tage nach Biopsie intern Zähler</t>
  </si>
  <si>
    <t>[KL_500] EUSOMA / DKG / SBCDB Fall? (für Selektion/Export)
[OP_2839] Zeitdifferenz D10A und D10I (13b) (berechnet)
[KL_2843] Abklärung Extern</t>
  </si>
  <si>
    <t>[KL_500] EUSOMA / DKG / SBCDB Fall? (für Selektion/Export) = True
UND ([OP_2839] Zeitdifferenz D10A und D10I (13b) (berechnet) &gt; 5
ODER [OP_2839] Zeitdifferenz D10A und D10I (13b) (berechnet) &lt; 0
ODER [OP_2839] Zeitdifferenz D10A und D10I (13b) (berechnet) = Leereintrag)
UND [KL_2843] Abklärung Extern = False oder = Leereintrag</t>
  </si>
  <si>
    <t>SBCDB QDB 10 Pathologie 5 Tage nach Biopsie intern, patientenbedingt
Anteil aller intern abgeklärter Fälle mit einer durchgeführten Biopsie aber patientenbedingt 5 Tage</t>
  </si>
  <si>
    <t>[KL_500] EUSOMA / DKG / SBCDB Fall? (für Selektion/Export)
[KL_2843] Abklärung Extern
[OP_7421] Gründe für die verspätete Information über Pathologiebefund</t>
  </si>
  <si>
    <t>[KL_500] EUSOMA / DKG / SBCDB Fall? (für Selektion/Export) enthält True
UND [KL_2843] Abklärung Extern = Leereintrag oder = False
UND [OP_7421] Gründe für die verspätete Information über Pathologiebefund Patientenbedingt [1]</t>
  </si>
  <si>
    <t>15 Fälle ausser Frist – BC_KPI15 = 0</t>
  </si>
  <si>
    <t>Kennzahl_15_Negativfilter_2026
KPI 15 Negativfilter: Fälle im Nenner mit BC_KPI15=0, d. h. Therapiebeginn nicht innert 28 Kalendertagen.</t>
  </si>
  <si>
    <t>[KL_500] EUSOMA / DKG / SBCDB Fall? (für Selektion/Export) ja [True]
UND [OP_1000] Befund im Leben der Patientin = 1
UND [KL_2843] Abklärung Extern = Leereintrag oder = False
UND ([OP_1048] D10: Invasion (Typ) = 2
ODER [OP_1180] I01: Hauptdiagnose = 4)
UND ([OP_1051] D10A: Datum der Biopsie &gt; 01.01.1900
ODER [OP_2605] D10i: Datum, wann die Patientin über den ersten diagnostischen Pathologiebefund (= Frage Krebs ja/nein?) informiert wurde &gt; 01.01.1900)
UND [OP_BC_KPI15] BC_KPI15: Therapiebeginn innert 28 Kalendertagen (berechnet) = 0</t>
  </si>
  <si>
    <t>16a Fälle ohne präth. Board – Dashboard Kennzahl Nr. 16a (alt 12)</t>
  </si>
  <si>
    <t>SBCDB QDB 12 PIDs nicht in QDB
Gegenfilter zu SBCDB QDB 12 Anteil Fälle mit präoperativem Tumorboard Zähler</t>
  </si>
  <si>
    <t>[KL_500] EUSOMA / DKG / SBCDB Fall? (für Selektion/Export)
[OP_1078] D23: Datum der ersten prätherapeutischen Tumorkonferenz
[OP_3474] Nicht durchgeführt</t>
  </si>
  <si>
    <t>[KL_500] EUSOMA / DKG / SBCDB Fall? (für Selektion/Export) enthält True
UND ([OP_1078] D23: Datum der ersten prätherapeutischen Tumorkonferenz = Leereintrag oder = False
ODER [OP_3474] Nicht durchgeführt = True)</t>
  </si>
  <si>
    <t>16b ohne erneutes Tumorboard – BC_KPI16b = 0</t>
  </si>
  <si>
    <t>Kennzahl_16b_Negativfilter_2026
KPI 16b Negativfilter: neoadjuvant behandelte Fälle mit BC_KPI16b=0, d. h. ohne gültige erneute präoperative Tumorboard-Besprechung nach Therapiebeginn.</t>
  </si>
  <si>
    <t>[KL_500] EUSOMA / DKG / SBCDB Fall? (für Selektion/Export) ja [True]
UND ([OP_1429] M13: Neoadjuvante Chemotherapie durchgeführt = 1
ODER [OP_7442] Neoadjuvante Immuncheckpointinhibitoren-Therapie durchgeführt = 1
ODER [OP_1345] RT01: Antihormontherapie als erste Therapie (neoadjuvant oder palliativ) = 1)
UND [OP_BC_KPI16b] BC_KPI16b: Tumorboard nach neoadjuvanter Therapie (berechnet) = 0</t>
  </si>
  <si>
    <t>17 Fälle ohne postth. Board – Dashboard Kennzahl Nr. 17 (alt 13)</t>
  </si>
  <si>
    <t>SBCDB QDB 13 PIDs nicht in QDB
Gegenfilter zu SBCDB QDB 13 Anteil Fälle mit postop. Tumorboard Zähler</t>
  </si>
  <si>
    <t>[KL_500] EUSOMA / DKG / SBCDB Fall? (für Selektion/Export)
[OP_1084] N00: Patientin operiert
[OP_1302] Datum der postoperativen Konferenz (Tumorboard)</t>
  </si>
  <si>
    <t>[KL_500] EUSOMA / DKG / SBCDB Fall? (für Selektion/Export) = True
UND [OP_1084] N00: Patientin operiert ja [1]
UND [OP_1302] Datum der postoperativen Konferenz (Tumorboard) = Leereintrag</t>
  </si>
  <si>
    <t>18</t>
  </si>
  <si>
    <t>18 Reoperationen – 18a</t>
  </si>
  <si>
    <t>SBCDB QDB 14a Anteil onkologische Reoperationen Negativfilter
Fälle ohne onkologische Reoperation (weder 2. noch 3. OP)</t>
  </si>
  <si>
    <t>[KL_500] EUSOMA / DKG / SBCDB Fall? (für Selektion/Export)
[OP_1084] N00: Patientin operiert
[OP_10592] Zweite onkologische Brustoperation durchgeführt?
[OP_10593] Dritte onkologische Brustoperation durchgeführt?</t>
  </si>
  <si>
    <t>[KL_500] EUSOMA / DKG / SBCDB Fall? (für Selektion/Export) = True
UND [OP_1084] N00: Patientin operiert = 1
NICHT [OP_10592] Zweite onkologische Brustoperation durchgeführt? = 1
NICHT [OP_10593] Dritte onkologische Brustoperation durchgeführt? = 1</t>
  </si>
  <si>
    <t>18 Reoperationen – 18b</t>
  </si>
  <si>
    <t>SBCDB QDB 14b Anzahl nicht-onkologische Reoperationen mitohne plastisch Negativfilter
Fälle ohne nicht-onkologische Reoperation (mit/ohne plastisch-rekonstruktiver Chirurgie)</t>
  </si>
  <si>
    <t>[KL_500] EUSOMA / DKG / SBCDB Fall? (für Selektion/Export)
[OP_1084] N00: Patientin operiert
[OP_3338] F200: Re-Operation wegen Komplikation innert 30 Tagen nach Primäroperation
[OP_1186] I03: An-/Abwesenheit einer DCIS-Komponente</t>
  </si>
  <si>
    <t>[KL_500] EUSOMA / DKG / SBCDB Fall? (für Selektion/Export) = True
UND [OP_1084] N00: Patientin operiert = 1
UND ([OP_3338] F200: Re-Operation wegen Komplikation innert 30 Tagen nach Primäroperation = 9 oder Leereintrag
ODER [KL_500] EUSOMA / DKG / SBCDB Fall? (für Selektion/Export) = True)
UND [OP_1084] N00: Patientin operiert = 1
UND [OP_1186] I03: An-/Abwesenheit einer DCIS-Komponente = 1 oder = 9 oder Leereintrag</t>
  </si>
  <si>
    <t>18 Reoperationen – 18c (alt 14c)</t>
  </si>
  <si>
    <t>SBCDB QDB 14c Anzahl nicht-onkologische Reoperationen ohne plastisch Negativfilter
Fälle ohne nicht-onkologische Reoperation (ohne plastisch-rekonstruktive Chirurgie)</t>
  </si>
  <si>
    <t>[KL_500] EUSOMA / DKG / SBCDB Fall? (für Selektion/Export)
[OP_1084] N00: Patientin operiert
[OP_3338] F200: Re-Operation wegen Komplikation innert 30 Tagen nach Primäroperation
[OP_1186] I03: An-/Abwesenheit einer DCIS-Komponente
[OP_1096] Plastische Operation bei onkologischer Primär-Operation durch KTM Plastische Chirurgie (darunter fallen «erste KTM» und «KTM in Plastischer Funktion»)</t>
  </si>
  <si>
    <t>[KL_500] EUSOMA / DKG / SBCDB Fall? (für Selektion/Export) = True
UND [OP_1084] N00: Patientin operiert = 1
UND ([OP_3338] F200: Re-Operation wegen Komplikation innert 30 Tagen nach Primäroperation = 9 oder Leereintrag
ODER [KL_500] EUSOMA / DKG / SBCDB Fall? (für Selektion/Export) = True)
UND [OP_1084] N00: Patientin operiert = 1
UND ([OP_1186] I03: An-/Abwesenheit einer DCIS-Komponente = 1 oder = 9 oder Leereintrag
ODER [KL_500] EUSOMA / DKG / SBCDB Fall? (für Selektion/Export) = True)
UND [OP_1084] N00: Patientin operiert = 1
UND [OP_1096] Plastische Operation bei onkologischer Primär-Operation durch KTM Plastische Chirurgie (darunter fallen «erste KTM» und «KTM in Plastischer Funktion») = 2 oder = 3</t>
  </si>
  <si>
    <t>19 Resektionen – 19 - invasive ohne DCIS</t>
  </si>
  <si>
    <t>SBCDB QDB 15 Anzahl Fälle ohne invasiven Tumor Negativfilter
Fälle ohne invasiven Tumor Nenner minus Zähler KZ 15</t>
  </si>
  <si>
    <t>[KL_500] EUSOMA / DKG / SBCDB Fall? (für Selektion/Export)
[OP_1084] N00: Patientin operiert
[OP_1180] I01: Hauptdiagnose</t>
  </si>
  <si>
    <t>[KL_500] EUSOMA / DKG / SBCDB Fall? (für Selektion/Export) = True
UND [OP_1084] N00: Patientin operiert = 1
NICHT [OP_1180] I01: Hauptdiagnose = 4 oder = 3</t>
  </si>
  <si>
    <t>19 Resektionen – 19 - R0</t>
  </si>
  <si>
    <t>SBCDB QDB 15 Anzahl Fälle mit invasivem Tumor ohne DCIS - Nicht R0 Negativfilter
Fälle mit invasivem Tumor deren Resektionsrand nicht R0 ist</t>
  </si>
  <si>
    <t>[KL_500] EUSOMA / DKG / SBCDB Fall? (für Selektion/Export) = True
UND [OP_1084] N00: Patientin operiert = 1
UND [OP_1180] I01: Hauptdiagnose = 4 oder = 3
NICHT [OP_3335] I23: Histolog. Wertung d. Randes d. Gewebstücks im endgültigen histolog. Befund = 1</t>
  </si>
  <si>
    <t>19 Resektionen – 19 - R1</t>
  </si>
  <si>
    <t>SBCDB QDB 15 Anzahl Fälle mit invasivem Tumor ohne DCIS - Nicht R1 Negativfilter
Fälle mit invasivem Tumor deren Resektionsrand nicht R1 ist</t>
  </si>
  <si>
    <t>[KL_500] EUSOMA / DKG / SBCDB Fall? (für Selektion/Export) = True
UND [OP_1084] N00: Patientin operiert = 1
UND [OP_1180] I01: Hauptdiagnose = 4 oder = 3
NICHT [OP_3335] I23: Histolog. Wertung d. Randes d. Gewebstücks im endgültigen histolog. Befund = 2</t>
  </si>
  <si>
    <t>20a brusterhaltende OPs – 20a T3</t>
  </si>
  <si>
    <t>SBCDB QDB 16a Anzahl nicht brusterhaltende Operationen bei T3 Zähler Negativfilter
Anteil der nicht-brusterhaltenden Operationen an allen Operationen, unter Berücksichtigung der Tumorgrösse Anzahl nicht brusterhaltende Op bei T3</t>
  </si>
  <si>
    <t>[KL_500] EUSOMA / DKG / SBCDB Fall? (für Selektion/Export) = True
UND [OP_1246] I26: pT bzw. ypT bzw. rpT = 3
UND [OP_1084] N00: Patientin operiert = 1
UND ([OP_1093] E08: Art der ersten onkologischen Brustoperation = 5 oder = 6 oder = 7 oder = 8 oder = 9 oder = 11 oder = 12 oder Leereintrag
ODER [OP_1120] F08: Art der zweiten onkologischen Brustoperation = 5 oder = 6 oder = 7 oder = 8 oder = 9 oder = 11 oder = 12
ODER [OP_1135] F40: Art der dritten onkologischen Brustoperation = 5 oder = 6 oder = 7 oder = 8 oder = 9 oder = 11 oder = 12)</t>
  </si>
  <si>
    <t>20a brusterhaltende OPs – 20a Tis</t>
  </si>
  <si>
    <t>SBCDB QDB 16a Anzahl nicht brusterhaltende Operationen bei Tis Zähler Negativfilter
Anteil der nicht-brusterhaltenden Operationen an allen Operationen, unter Berücksichtigung der Tumorgrösse Anzahl nicht brusterhaltende Op bei Tis</t>
  </si>
  <si>
    <t>[KL_500] EUSOMA / DKG / SBCDB Fall? (für Selektion/Export) = True
UND [OP_1246] I26: pT bzw. ypT bzw. rpT = IS
UND [OP_1084] N00: Patientin operiert = 1
UND ([OP_1093] E08: Art der ersten onkologischen Brustoperation = 5 oder = 6 oder = 7 oder = 8 oder = 9 oder = 11 oder = 12 oder Leereintrag
ODER [OP_1120] F08: Art der zweiten onkologischen Brustoperation = 5 oder = 6 oder = 7 oder = 8 oder = 9 oder = 11 oder = 12
ODER [OP_1135] F40: Art der dritten onkologischen Brustoperation = 5 oder = 6 oder = 7 oder = 8 oder = 9 oder = 11 oder = 12)</t>
  </si>
  <si>
    <t>20a brusterhaltende OPs – 20a T2</t>
  </si>
  <si>
    <t>SBCDB QDB 16a Anzahl nicht brusterhaltende Operationen bei T2 Zähler (Negativfilter)
Anteil der nicht-brusterhaltenden Operationen an allen Operationen, unter Berücksichtigung der Tumorgrösse Anzahl nicht brusterhaltende Op bei T2</t>
  </si>
  <si>
    <t>[KL_500] EUSOMA / DKG / SBCDB Fall? (für Selektion/Export) = True
UND [OP_1246] I26: pT bzw. ypT bzw. rpT = 2
UND [OP_1084] N00: Patientin operiert = 1
UND ([OP_1093] E08: Art der ersten onkologischen Brustoperation = 5 oder = 6 oder = 7 oder = 8 oder = 9 oder = 11 oder = 12 oder Leereintrag
ODER [OP_1120] F08: Art der zweiten onkologischen Brustoperation = 5 oder = 6 oder = 7 oder = 8 oder = 9 oder = 11 oder = 12
ODER [OP_1135] F40: Art der dritten onkologischen Brustoperation = 5 oder = 6 oder = 7 oder = 8 oder = 9 oder = 11 oder = 12)</t>
  </si>
  <si>
    <t>20a brusterhaltende OPs – 20a T4</t>
  </si>
  <si>
    <t>SBCDB QDB 16a Anzahl nicht brusterhaltende Operationen bei T4 Zähler (Negativfilter)
Anteil der nicht-brusterhaltenden Operationen an allen Operationen, unter Berücksichtigung der Tumorgrösse Anzahl nicht brusterhaltende Op bei T4</t>
  </si>
  <si>
    <t>[KL_500] EUSOMA / DKG / SBCDB Fall? (für Selektion/Export) = True
UND [OP_1246] I26: pT bzw. ypT bzw. rpT = 4 oder = 4A oder = 4B oder = 4C oder = 4D
UND [OP_1084] N00: Patientin operiert = 1
UND ([OP_1093] E08: Art der ersten onkologischen Brustoperation = 5 oder = 6 oder = 7 oder = 8 oder = 9 oder = 11 oder = 12 oder Leereintrag
ODER [OP_1120] F08: Art der zweiten onkologischen Brustoperation = 5 oder = 6 oder = 7 oder = 8 oder = 9 oder = 11 oder = 12
ODER [OP_1135] F40: Art der dritten onkologischen Brustoperation = 5 oder = 6 oder = 7 oder = 8 oder = 9 oder = 11 oder = 12)</t>
  </si>
  <si>
    <t>20a brusterhaltende OPs – 20a TX</t>
  </si>
  <si>
    <t>SBCDB QDB 16a Anzahl nicht brusterhaltende Operationen bei TX Zähler (Negativfilter)
Anteil der nicht-brusterhaltenden Operationen an allen Operationen, unter Berücksichtigung der Tumorgrösse Anzahl nicht brusterhaltende Op bei TX</t>
  </si>
  <si>
    <t>[KL_500] EUSOMA / DKG / SBCDB Fall? (für Selektion/Export) = True
UND [OP_1246] I26: pT bzw. ypT bzw. rpT = X
UND [OP_1084] N00: Patientin operiert = 1
UND ([OP_1093] E08: Art der ersten onkologischen Brustoperation = 5 oder = 6 oder = 7 oder = 8 oder = 9 oder = 11 oder = 12 oder Leereintrag
ODER [OP_1120] F08: Art der zweiten onkologischen Brustoperation = 5 oder = 6 oder = 7 oder = 8 oder = 9 oder = 11 oder = 12
ODER [OP_1135] F40: Art der dritten onkologischen Brustoperation = 5 oder = 6 oder = 7 oder = 8 oder = 9 oder = 11 oder = 12)</t>
  </si>
  <si>
    <t>20a brusterhaltende OPs – 20a T0</t>
  </si>
  <si>
    <t>SBCDB QDB 16a Anzahl nicht brusterhaltende Operationen bei T0 Zähler (Negativfilter)
Anteil der nicht-brusterhaltenden Operationen an allen Operationen, unter Berücksichtigung der Tumorgrösse Anzahl nicht brusterhaltende Op bei T0</t>
  </si>
  <si>
    <t>[KL_500] EUSOMA / DKG / SBCDB Fall? (für Selektion/Export) = True
UND [OP_1246] I26: pT bzw. ypT bzw. rpT = 0
UND [OP_1084] N00: Patientin operiert = 1
UND ([OP_1093] E08: Art der ersten onkologischen Brustoperation = 5 oder = 6 oder = 7 oder = 8 oder = 9 oder = 11 oder = 12 oder Leereintrag
ODER [OP_1120] F08: Art der zweiten onkologischen Brustoperation = 5 oder = 6 oder = 7 oder = 8 oder = 9 oder = 11 oder = 12
ODER [OP_1135] F40: Art der dritten onkologischen Brustoperation = 5 oder = 6 oder = 7 oder = 8 oder = 9 oder = 11 oder = 12)</t>
  </si>
  <si>
    <t>20a T1 exkl. EIC – erste Operation nicht brusterhaltend</t>
  </si>
  <si>
    <t>Kennzahl_20a_T1_Negativfilter_2026
KPI 20a T1 Negativfilter: operierte T1-Fälle ohne DCIS-Komponente/EIC-Proxy, deren erste onkologische Brustoperation nicht brusterhaltend war.</t>
  </si>
  <si>
    <t>[KL_500] EUSOMA / DKG / SBCDB Fall? (für Selektion/Export) ja [True]
UND [OP_1084] N00: Patientin operiert = 1 oder = 2
UND ([OP_1069] D19: cT bzw. rcT = 1 oder = 1A oder = 1B oder = 1C
ODER [OP_1246] I26: pT bzw. ypT bzw. rpT = 1 oder = 1A oder = 1B oder = 1C)
UND [OP_1186] I03: An-/Abwesenheit einer DCIS-Komponente = 0
UND NICHT [OP_1093] E08: Art der ersten onkologischen Brustoperation = 10</t>
  </si>
  <si>
    <t>20b Mastektomien – 20b - Mastektomien</t>
  </si>
  <si>
    <t>SBCDB QDB 16b Anzahl Nicht-Mastektomien an allen Operationen Negativfilter
Anteil Mastektomien an allen operierten Fällen - Negativfilter: Fälle ohne Mastektomie in jeder Operation</t>
  </si>
  <si>
    <t>[KL_500] EUSOMA / DKG / SBCDB Fall? (für Selektion/Export)
[OP_1093] E08: Art der ersten onkologischen Brustoperation
[OP_1120] F08: Art der zweiten onkologischen Brustoperation
[OP_1135] F40: Art der dritten onkologischen Brustoperation</t>
  </si>
  <si>
    <t>[KL_500] EUSOMA / DKG / SBCDB Fall? (für Selektion/Export) = True
NICHT [OP_1093] E08: Art der ersten onkologischen Brustoperation = 11 oder = 12
NICHT [OP_1120] F08: Art der zweiten onkologischen Brustoperation = 11 oder = 12
NICHT [OP_1135] F40: Art der dritten onkologischen Brustoperation = 11 oder = 12</t>
  </si>
  <si>
    <t>21 DCIS-LK – Fälle des Zählers zur Kontrolle</t>
  </si>
  <si>
    <t>Kennzahl_21_Zähler_2026
Der Zähler bildet hier die zu kontrollierende Fallliste, da ein hoher Wert ungünstig und der Zielwert &lt;5 % ist.</t>
  </si>
  <si>
    <t>Parameter</t>
  </si>
  <si>
    <t>Kliniknummer – AA_Output:FilterSetting_ID=6512</t>
  </si>
  <si>
    <t>Parameter/Kliniknummer</t>
  </si>
  <si>
    <t>[cv] SBCDB - Kliniknummer</t>
  </si>
  <si>
    <t>KL · Brustzentrum_KL.KlinikNummer
Klinik-Nummer</t>
  </si>
  <si>
    <t>Dashboard Kennzahl Nr. 14 (alt 10)</t>
  </si>
  <si>
    <t>AA_Output:FilterSetting_ID=9202</t>
  </si>
  <si>
    <t>AA_Output:FilterSetting_ID=11020</t>
  </si>
  <si>
    <t>Dashboard Kennzahl Nr. 16a (alt 12)</t>
  </si>
  <si>
    <t>AA_Output:FilterSetting_ID=9205</t>
  </si>
  <si>
    <t>Dashboard Kennzahl Nr. 17 (alt 13)</t>
  </si>
  <si>
    <t>AA_Output:FilterSetting_ID=9206</t>
  </si>
  <si>
    <t>Dashboard Kennzahl Nr. 1a</t>
  </si>
  <si>
    <t>AA_Output:FilterSetting_ID=4327</t>
  </si>
  <si>
    <t>AA_Output:FilterSetting_ID=6512</t>
  </si>
  <si>
    <t>18c (alt 14c)</t>
  </si>
  <si>
    <t>AA_Output:FilterSetting_ID=13806</t>
  </si>
  <si>
    <t>AA_Output:FilterSetting_ID=13807</t>
  </si>
  <si>
    <t>AA_Output:FilterSetting_ID=13808</t>
  </si>
  <si>
    <t>19 - invasive ohne DCIS</t>
  </si>
  <si>
    <t>19 - R0</t>
  </si>
  <si>
    <t>19 - R1</t>
  </si>
  <si>
    <t>AA_Output:FilterSetting_ID=13809</t>
  </si>
  <si>
    <t>AA_Output:FilterSetting_ID=13810</t>
  </si>
  <si>
    <t>AA_Output:FilterSetting_ID=13811</t>
  </si>
  <si>
    <t>20a Tis</t>
  </si>
  <si>
    <t>20a T1 exkl. EIC</t>
  </si>
  <si>
    <t>20a T2</t>
  </si>
  <si>
    <t>20a T3</t>
  </si>
  <si>
    <t>20a T4</t>
  </si>
  <si>
    <t>20a TX</t>
  </si>
  <si>
    <t>20a T0</t>
  </si>
  <si>
    <t>AA_Output:FilterSetting_ID=13797</t>
  </si>
  <si>
    <t>AA_Output:FilterSetting_ID=14042</t>
  </si>
  <si>
    <t>AA_Output:FilterSetting_ID=13799</t>
  </si>
  <si>
    <t>AA_Output:FilterSetting_ID=13796</t>
  </si>
  <si>
    <t>AA_Output:FilterSetting_ID=13800</t>
  </si>
  <si>
    <t>AA_Output:FilterSetting_ID=13801</t>
  </si>
  <si>
    <t>AA_Output:FilterSetting_ID=13802</t>
  </si>
  <si>
    <t>20b - Mastektomien</t>
  </si>
  <si>
    <t>AA_Output:FilterSetting_ID=13805</t>
  </si>
  <si>
    <t>21 – Anteil brusterhaltend operierter DCIS-Fälle mit LK-Entfernung</t>
  </si>
  <si>
    <t>AA_Output:FilterSetting_ID=13907</t>
  </si>
  <si>
    <t>Erfassungshinweise – neue und angepasste Kennzahlen 2027</t>
  </si>
  <si>
    <t>Ein in Adjumed hellgrau dargestelltes Feld kann für den Fallabschluss optional sein und dennoch für das Dashboard entscheidend sein. Die Antworten müssen die tatsächliche Situation wiedergeben; die berechneten Felder BC_KPI04, BC_KPI15 und BC_KPI16b werden automatisch befüllt und dürfen nicht manuell erfasst werden.</t>
  </si>
  <si>
    <t>Kennzahl</t>
  </si>
  <si>
    <t>Was gezählt wird</t>
  </si>
  <si>
    <t>Nicht vergessen</t>
  </si>
  <si>
    <t>Interpretation / Hinweis</t>
  </si>
  <si>
    <t>Typ</t>
  </si>
  <si>
    <t>Operierte Erstdiagnosen mit BI-RADS 3, 4 oder 5; konform bei dokumentierter Biopsie/bioptischer Sicherung, Technik Stanzbiopsie oder Vakuum-assistiert und Biopsie vor der ersten Operation.</t>
  </si>
  <si>
    <t>Erstdiagnose; Patientin operiert; BI-RADS; Biopsie durchgeführt oder Diagnose bioptisch gesichert; Technik; Biopsiedatum; Datum der ersten Operation.</t>
  </si>
  <si>
    <t>Zielwert strikt &gt;98 %. Nicht pauschal «ja» angeben, sondern nur tatsächlich dokumentierte Sachverhalte.</t>
  </si>
  <si>
    <t>Anteil</t>
  </si>
  <si>
    <t>Intern abgeklärte invasive Erstdiagnosen ohne DCIS und mit vorhandenem Indexdatum; Konformität bei BC_KPI15 = 1.</t>
  </si>
  <si>
    <t>Externe Abklärung; invasiv/in situ; Biopsiedatum oder Datum der Information über den ersten Befund; Startdaten der ersten Operation, neoadjuvanten Chemotherapie, Antihormontherapie als erster Therapie oder neoadjuvanten Immuntherapie.</t>
  </si>
  <si>
    <t>Technisch werden 28 Kalendertage als Näherung für 20 Arbeitstage verwendet.</t>
  </si>
  <si>
    <t>Neoadjuvant behandelte Fälle gemäss Filter 13902; konform bei erneuter präoperativer Tumorboard-Besprechung nach Therapiebeginn. Kennzahl 8 wird separat manuell eingegeben.</t>
  </si>
  <si>
    <t>Neoadjuvante Therapie; Startdatum; Datum der letzten präoperativen Tumorkonferenz.</t>
  </si>
  <si>
    <t>Eine Besprechung nur vor Therapiebeginn genügt nicht. RT01 = «ja» ist gemäss aktuellem Filter eingeschlossen.</t>
  </si>
  <si>
    <t>20a T1</t>
  </si>
  <si>
    <t>Operierte T1/T1a/T1b/T1c-Fälle ohne DCIS-Komponente; im Zähler nur brusterhaltende erste Operationen.</t>
  </si>
  <si>
    <t>Patientin operiert; cT oder pT; An-/Abwesenheit einer DCIS-Komponente; Art der ersten Operation.</t>
  </si>
  <si>
    <t>Das Fehlen einer DCIS-Komponente dient als Proxy für das Fehlen einer EIC.</t>
  </si>
  <si>
    <t>Brusterhaltend operierte DCIS-/in-situ-Fälle; der Zähler enthält Fälle mit Sentinelnodektomie oder Axilla-Chirurgie.</t>
  </si>
  <si>
    <t>Hauptdiagnose/Invasionstyp; erste Operation; Sentinelnodektomie; Axilla-Chirurgie.</t>
  </si>
  <si>
    <t>Ein hoher Wert ist ungünstig; Zielwert strikt &lt;5 %.</t>
  </si>
  <si>
    <t>Kennzahl 4 – zu prüfende BI-RADS-≥3-Fälle</t>
  </si>
  <si>
    <t>Die nachfolgenden Listen zeigen Nennerfälle, die nicht im Zähler enthalten sind, gegliedert nach dem hauptsächlichen Grund. Hellgraue Felder in Adjumed können für den Fallabschluss optional sein, bleiben für diese Kennzahl aber relevant.</t>
  </si>
  <si>
    <t>A. Biopsie/bioptische Sicherung nicht dokumentiert</t>
  </si>
  <si>
    <t>B. Technik fehlt oder ist nicht konform</t>
  </si>
  <si>
    <t>C. Chronologie nicht konform</t>
  </si>
  <si>
    <t>Operierte BI-RADS-3–5-Fälle, bei denen weder «Biopsie durchgeführt» noch «Diagnose bioptisch gesichert» mit «ja» dokumentiert ist.</t>
  </si>
  <si>
    <t>Fälle mit dokumentierter Biopsie/bioptischer Sicherung, aber ohne Technik «Stanzbiopsie» oder «Vakuum-assistiert».</t>
  </si>
  <si>
    <t>Fälle mit gültiger Biopsie und Technik, bei denen das Biopsiedatum nicht vor dem Datum der ersten Operation liegt.</t>
  </si>
  <si>
    <t>AA_Output:FilterSetting_ID=14037</t>
  </si>
  <si>
    <t>AA_Output:FilterSetting_ID=14038</t>
  </si>
  <si>
    <t>AA_Output:FilterSetting_ID=14039</t>
  </si>
  <si>
    <t>Kennzahl 15 – Fälle ausserhalb der Frist</t>
  </si>
  <si>
    <t>Die nachfolgenden Fälle gehören zum Nenner der Kennzahl 15, werden aber nicht im Zähler berücksichtigt, weil BC_KPI15 = 0.
Der Filter umfasst nur intern abgeklärte invasive Erstdiagnosen (DCIS ausgeschlossen) mit Biopsiedatum oder Datum der Information über den ersten diagnostischen Pathologiebefund. Technisch wird ein Zeitfenster von 28 Kalendertagen (≈20 Arbeitstage) bis zum Beginn der ersten Operation, der neoadjuvanten Chemotherapie, der Antihormontherapie als erster Therapie oder der neoadjuvanten Immuntherapie verwendet.</t>
  </si>
  <si>
    <t>AA_Output:FilterSetting_ID=14040</t>
  </si>
  <si>
    <t>Kennzahl 16b – Fälle ohne erneute Tumorboard-Besprechung</t>
  </si>
  <si>
    <t>Die nachfolgenden Fälle erhielten eine vom Filter als neoadjuvant gewertete Therapie, werden aber nicht im Zähler berücksichtigt, weil BC_KPI16b = 0.
Für die Konformität muss das Datum der letzten präoperativen Tumorkonferenz erfasst sein und nach dem Beginn der betreffenden Therapie liegen. Der Nenner umfasst neoadjuvante Chemotherapie, neoadjuvante Immuncheckpoint-Inhibitoren-Therapie und RT01 = «ja»; dieses Feld umfasst eine Antihormontherapie als erste Therapie neoadjuvant oder palliativ.</t>
  </si>
  <si>
    <t>AA_Output:FilterSetting_ID=14041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</si>
</sst>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quot;&gt;&quot;0%"/>
    <numFmt numFmtId="166" formatCode="&quot;&lt;&quot;0%"/>
  </numFmts>
  <fonts count="38" x14ac:knownFonts="1">
    <font>
      <sz val="11"/>
      <color theme="1"/>
      <name val="Calibri"/>
    </font>
    <font>
      <sz val="10"/>
      <color theme="1"/>
      <name val="Arial"/>
    </font>
    <font>
      <sz val="10"/>
      <color theme="1"/>
      <name val="Arial"/>
    </font>
    <font>
      <sz val="10"/>
      <color theme="1"/>
      <name val="Arial"/>
    </font>
    <font>
      <sz val="11"/>
      <color theme="1"/>
      <name val="Calibri"/>
    </font>
    <font>
      <sz val="10"/>
      <color theme="1"/>
      <name val="Arial"/>
    </font>
    <font>
      <b/>
      <sz val="10"/>
      <color theme="1"/>
      <name val="Arial"/>
    </font>
    <font>
      <sz val="10"/>
      <color indexed="2"/>
      <name val="Arial"/>
    </font>
    <font>
      <sz val="10"/>
      <name val="Arial"/>
    </font>
    <font>
      <sz val="11"/>
      <color theme="10"/>
      <name val="Calibri"/>
    </font>
    <font>
      <sz val="10"/>
      <color theme="10"/>
      <name val="Arial"/>
    </font>
    <font>
      <sz val="10"/>
      <color theme="1"/>
      <name val="Arial"/>
    </font>
    <font>
      <b/>
      <sz val="12"/>
      <color theme="1"/>
      <name val="Arial"/>
    </font>
    <font>
      <b/>
      <sz val="11"/>
      <color theme="1"/>
      <name val="Calibri"/>
    </font>
    <font>
      <sz val="10"/>
      <color indexed="64"/>
      <name val="Arial"/>
    </font>
    <font>
      <b/>
      <sz val="11"/>
      <color indexed="64"/>
      <name val="Calibri"/>
    </font>
    <font>
      <sz val="10"/>
      <color rgb="FF00B0F0"/>
      <name val="Arial"/>
    </font>
    <font>
      <sz val="11"/>
      <color theme="0" tint="-0.34998626667073579"/>
      <name val="Calibri"/>
    </font>
    <font>
      <i/>
      <sz val="11"/>
      <color theme="1"/>
      <name val="Calibri"/>
    </font>
    <font>
      <b/>
      <sz val="10"/>
      <name val="Arial"/>
    </font>
    <font>
      <sz val="11"/>
      <color theme="1"/>
      <name val="Calibri"/>
    </font>
    <font>
      <sz val="10"/>
      <color indexed="2"/>
      <name val="Bahnschrift"/>
    </font>
    <font>
      <sz val="10"/>
      <color rgb="FFFF0000"/>
      <name val="Arial"/>
    </font>
    <font>
      <sz val="10"/>
      <color rgb="FFFF0000"/>
      <name val="Arial"/>
    </font>
    <font>
      <b/>
      <sz val="14"/>
      <color rgb="FFFFFFFF"/>
      <name val="Arial"/>
    </font>
    <font>
      <b/>
      <sz val="14"/>
      <color rgb="FFFFFFFF"/>
      <name val="Calibri"/>
    </font>
    <font>
      <b/>
      <i/>
      <sz val="10"/>
      <color rgb="FF1F1F1F"/>
      <name val="Arial"/>
    </font>
    <font>
      <i/>
      <sz val="10"/>
      <color rgb="FF1F1F1F"/>
      <name val="Calibri"/>
    </font>
    <font>
      <b/>
      <sz val="10"/>
      <color rgb="FFFFFFFF"/>
      <name val="Arial"/>
    </font>
    <font>
      <b/>
      <sz val="11"/>
      <color rgb="FFFFFFFF"/>
      <name val="Calibri"/>
    </font>
    <font>
      <b/>
      <i/>
      <sz val="11"/>
      <color rgb="FFFFFFFF"/>
      <name val="Calibri"/>
    </font>
    <font>
      <b/>
      <sz val="9"/>
      <color rgb="FF000000"/>
      <name val="Arial"/>
    </font>
    <font>
      <sz val="9"/>
      <color rgb="FF000000"/>
      <name val="Arial"/>
    </font>
    <font>
      <b/>
      <sz val="9"/>
      <color rgb="FF000000"/>
      <name val="Calibri"/>
    </font>
    <font>
      <i/>
      <sz val="9"/>
      <color rgb="FF000000"/>
      <name val="Calibri"/>
    </font>
    <font>
      <sz val="9"/>
      <color rgb="FF000000"/>
      <name val="Calibri"/>
    </font>
    <font>
      <sz val="11"/>
      <color rgb="FF1F1F1F"/>
      <name val="Calibri"/>
    </font>
    <font>
      <b/>
      <sz val="10"/>
      <color theme="0"/>
      <name val="Arial"/>
    </font>
  </fonts>
  <fills count="20">
    <fill>
      <patternFill patternType="none"/>
    </fill>
    <fill>
      <patternFill patternType="gray125"/>
    </fill>
    <fill>
      <patternFill patternType="solid">
        <fgColor theme="0" tint="-0.249977111117893"/>
        <bgColor indexed="65"/>
      </patternFill>
    </fill>
    <fill>
      <patternFill patternType="solid">
        <fgColor theme="0" tint="-0.14999847407452621"/>
        <bgColor indexed="65"/>
      </patternFill>
    </fill>
    <fill>
      <patternFill patternType="solid">
        <fgColor theme="9" tint="0.79995117038483843"/>
        <bgColor indexed="65"/>
      </patternFill>
    </fill>
    <fill>
      <patternFill patternType="solid">
        <fgColor theme="8" tint="0.79995117038483843"/>
        <bgColor indexed="65"/>
      </patternFill>
    </fill>
    <fill>
      <patternFill patternType="solid">
        <fgColor theme="0" tint="-4.9989318521683403E-2"/>
        <bgColor indexed="65"/>
      </patternFill>
    </fill>
    <fill>
      <patternFill patternType="solid">
        <fgColor indexed="26"/>
      </patternFill>
    </fill>
    <fill>
      <patternFill patternType="solid">
        <fgColor theme="0" tint="-0.14999847407452621"/>
        <bgColor indexed="65"/>
      </patternFill>
    </fill>
    <fill>
      <patternFill patternType="solid">
        <fgColor theme="0"/>
      </patternFill>
    </fill>
    <fill>
      <patternFill patternType="solid">
        <fgColor indexed="5"/>
      </patternFill>
    </fill>
    <fill>
      <patternFill patternType="solid">
        <fgColor rgb="FF1F4E78"/>
      </patternFill>
    </fill>
    <fill>
      <patternFill patternType="solid">
        <fgColor rgb="FFD9EAF7"/>
      </patternFill>
    </fill>
    <fill>
      <patternFill patternType="solid">
        <fgColor rgb="FFFFFFFF"/>
      </patternFill>
    </fill>
    <fill>
      <patternFill patternType="solid">
        <fgColor rgb="FF5B9BD5"/>
      </patternFill>
    </fill>
    <fill>
      <patternFill patternType="solid">
        <fgColor rgb="FFD9EAF7"/>
      </patternFill>
    </fill>
    <fill>
      <patternFill patternType="solid">
        <fgColor rgb="FF4472C4"/>
      </patternFill>
    </fill>
    <fill>
      <patternFill patternType="solid">
        <fgColor rgb="FFF3F6FA"/>
      </patternFill>
    </fill>
    <fill>
      <patternFill patternType="solid">
        <fgColor theme="4" tint="0.79998168889431442"/>
        <bgColor theme="4" tint="0.79998168889431442"/>
      </patternFill>
    </fill>
    <fill>
      <patternFill patternType="solid">
        <fgColor theme="4"/>
        <bgColor theme="4"/>
      </patternFill>
    </fill>
  </fills>
  <borders count="9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thin">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bottom style="medium">
        <color auto="1"/>
      </bottom>
      <diagonal/>
    </border>
    <border>
      <left style="medium">
        <color auto="1"/>
      </left>
      <right/>
      <top style="thin">
        <color auto="1"/>
      </top>
      <bottom style="medium">
        <color auto="1"/>
      </bottom>
      <diagonal/>
    </border>
    <border>
      <left style="thin">
        <color auto="1"/>
      </left>
      <right/>
      <top style="thin">
        <color auto="1"/>
      </top>
      <bottom/>
      <diagonal/>
    </border>
    <border>
      <left style="thin">
        <color indexed="22"/>
      </left>
      <right style="thin">
        <color indexed="22"/>
      </right>
      <top style="thin">
        <color indexed="22"/>
      </top>
      <bottom style="thin">
        <color indexed="22"/>
      </bottom>
      <diagonal/>
    </border>
    <border>
      <left style="thin">
        <color auto="1"/>
      </left>
      <right/>
      <top/>
      <bottom style="medium">
        <color auto="1"/>
      </bottom>
      <diagonal/>
    </border>
    <border>
      <left style="medium">
        <color auto="1"/>
      </left>
      <right/>
      <top style="medium">
        <color auto="1"/>
      </top>
      <bottom style="thin">
        <color auto="1"/>
      </bottom>
      <diagonal/>
    </border>
    <border>
      <left style="medium">
        <color auto="1"/>
      </left>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theme="1" tint="0.49995422223578601"/>
      </left>
      <right style="thin">
        <color theme="1" tint="0.49995422223578601"/>
      </right>
      <top style="thin">
        <color theme="1" tint="0.49995422223578601"/>
      </top>
      <bottom style="thin">
        <color theme="1" tint="0.49995422223578601"/>
      </bottom>
      <diagonal/>
    </border>
    <border>
      <left style="thin">
        <color theme="1" tint="0.49995422223578601"/>
      </left>
      <right style="thin">
        <color theme="1" tint="0.49995422223578601"/>
      </right>
      <top style="thin">
        <color theme="1" tint="0.49995422223578601"/>
      </top>
      <bottom/>
      <diagonal/>
    </border>
    <border>
      <left style="thin">
        <color theme="1" tint="0.49995422223578601"/>
      </left>
      <right style="thin">
        <color theme="1" tint="0.49995422223578601"/>
      </right>
      <top/>
      <bottom style="thin">
        <color theme="1" tint="0.49995422223578601"/>
      </bottom>
      <diagonal/>
    </border>
    <border>
      <left style="medium">
        <color theme="1" tint="0.49995422223578601"/>
      </left>
      <right style="thin">
        <color theme="1" tint="0.49995422223578601"/>
      </right>
      <top style="medium">
        <color theme="1" tint="0.49995422223578601"/>
      </top>
      <bottom style="thin">
        <color theme="1" tint="0.49995422223578601"/>
      </bottom>
      <diagonal/>
    </border>
    <border>
      <left style="thin">
        <color theme="1" tint="0.49995422223578601"/>
      </left>
      <right style="thin">
        <color theme="1" tint="0.49995422223578601"/>
      </right>
      <top style="medium">
        <color theme="1" tint="0.49995422223578601"/>
      </top>
      <bottom style="thin">
        <color theme="1" tint="0.49995422223578601"/>
      </bottom>
      <diagonal/>
    </border>
    <border>
      <left style="thin">
        <color theme="1" tint="0.49995422223578601"/>
      </left>
      <right style="medium">
        <color theme="1" tint="0.49995422223578601"/>
      </right>
      <top style="medium">
        <color theme="1" tint="0.49995422223578601"/>
      </top>
      <bottom style="thin">
        <color theme="1" tint="0.49995422223578601"/>
      </bottom>
      <diagonal/>
    </border>
    <border>
      <left style="thin">
        <color theme="1" tint="0.49995422223578601"/>
      </left>
      <right style="medium">
        <color theme="1" tint="0.49995422223578601"/>
      </right>
      <top style="thin">
        <color theme="1" tint="0.49995422223578601"/>
      </top>
      <bottom style="thin">
        <color theme="1" tint="0.49995422223578601"/>
      </bottom>
      <diagonal/>
    </border>
    <border>
      <left style="medium">
        <color theme="1" tint="0.49995422223578601"/>
      </left>
      <right style="thin">
        <color theme="1" tint="0.49995422223578601"/>
      </right>
      <top style="thin">
        <color theme="1" tint="0.49995422223578601"/>
      </top>
      <bottom style="medium">
        <color theme="1" tint="0.49995422223578601"/>
      </bottom>
      <diagonal/>
    </border>
    <border>
      <left style="thin">
        <color theme="1" tint="0.49995422223578601"/>
      </left>
      <right style="thin">
        <color theme="1" tint="0.49995422223578601"/>
      </right>
      <top style="thin">
        <color theme="1" tint="0.49995422223578601"/>
      </top>
      <bottom style="medium">
        <color theme="1" tint="0.49995422223578601"/>
      </bottom>
      <diagonal/>
    </border>
    <border>
      <left style="thin">
        <color theme="1" tint="0.49995422223578601"/>
      </left>
      <right style="medium">
        <color theme="1" tint="0.49995422223578601"/>
      </right>
      <top style="thin">
        <color theme="1" tint="0.49995422223578601"/>
      </top>
      <bottom style="medium">
        <color theme="1" tint="0.49995422223578601"/>
      </bottom>
      <diagonal/>
    </border>
    <border>
      <left style="medium">
        <color theme="1" tint="0.49995422223578601"/>
      </left>
      <right style="thin">
        <color theme="1" tint="0.49995422223578601"/>
      </right>
      <top style="medium">
        <color theme="1" tint="0.49995422223578601"/>
      </top>
      <bottom style="medium">
        <color theme="1" tint="0.49995422223578601"/>
      </bottom>
      <diagonal/>
    </border>
    <border>
      <left style="thin">
        <color theme="1" tint="0.49995422223578601"/>
      </left>
      <right style="thin">
        <color theme="1" tint="0.49995422223578601"/>
      </right>
      <top style="medium">
        <color theme="1" tint="0.49995422223578601"/>
      </top>
      <bottom style="medium">
        <color theme="1" tint="0.49995422223578601"/>
      </bottom>
      <diagonal/>
    </border>
    <border>
      <left style="thin">
        <color theme="1" tint="0.49995422223578601"/>
      </left>
      <right style="medium">
        <color theme="1" tint="0.49995422223578601"/>
      </right>
      <top style="medium">
        <color theme="1" tint="0.49995422223578601"/>
      </top>
      <bottom style="medium">
        <color theme="1" tint="0.49995422223578601"/>
      </bottom>
      <diagonal/>
    </border>
    <border>
      <left style="medium">
        <color theme="1" tint="0.49995422223578601"/>
      </left>
      <right style="thin">
        <color theme="1" tint="0.49995422223578601"/>
      </right>
      <top style="medium">
        <color theme="1" tint="0.49995422223578601"/>
      </top>
      <bottom/>
      <diagonal/>
    </border>
    <border>
      <left style="thin">
        <color theme="1" tint="0.49995422223578601"/>
      </left>
      <right style="thin">
        <color theme="1" tint="0.49995422223578601"/>
      </right>
      <top style="medium">
        <color theme="1" tint="0.49995422223578601"/>
      </top>
      <bottom/>
      <diagonal/>
    </border>
    <border>
      <left style="thin">
        <color theme="1" tint="0.49995422223578601"/>
      </left>
      <right style="medium">
        <color theme="1" tint="0.49995422223578601"/>
      </right>
      <top style="medium">
        <color theme="1" tint="0.49995422223578601"/>
      </top>
      <bottom/>
      <diagonal/>
    </border>
    <border>
      <left/>
      <right style="thin">
        <color theme="1" tint="0.49995422223578601"/>
      </right>
      <top/>
      <bottom/>
      <diagonal/>
    </border>
    <border>
      <left style="medium">
        <color theme="1" tint="0.49995422223578601"/>
      </left>
      <right style="thin">
        <color theme="1" tint="0.49995422223578601"/>
      </right>
      <top/>
      <bottom/>
      <diagonal/>
    </border>
    <border>
      <left style="thin">
        <color theme="1" tint="0.49995422223578601"/>
      </left>
      <right style="thin">
        <color theme="1" tint="0.49995422223578601"/>
      </right>
      <top/>
      <bottom/>
      <diagonal/>
    </border>
    <border>
      <left style="thin">
        <color theme="1" tint="0.49995422223578601"/>
      </left>
      <right style="medium">
        <color theme="1" tint="0.49995422223578601"/>
      </right>
      <top/>
      <bottom/>
      <diagonal/>
    </border>
    <border>
      <left style="medium">
        <color theme="1" tint="0.49995422223578601"/>
      </left>
      <right style="thin">
        <color theme="1" tint="0.49995422223578601"/>
      </right>
      <top/>
      <bottom style="medium">
        <color theme="1" tint="0.49995422223578601"/>
      </bottom>
      <diagonal/>
    </border>
    <border>
      <left style="thin">
        <color theme="1" tint="0.49995422223578601"/>
      </left>
      <right style="thin">
        <color theme="1" tint="0.49995422223578601"/>
      </right>
      <top/>
      <bottom style="medium">
        <color theme="1" tint="0.49995422223578601"/>
      </bottom>
      <diagonal/>
    </border>
    <border>
      <left style="thin">
        <color theme="1" tint="0.49995422223578601"/>
      </left>
      <right style="medium">
        <color theme="1" tint="0.49995422223578601"/>
      </right>
      <top/>
      <bottom style="medium">
        <color theme="1" tint="0.49995422223578601"/>
      </bottom>
      <diagonal/>
    </border>
    <border>
      <left style="medium">
        <color theme="1" tint="0.49995422223578601"/>
      </left>
      <right style="thin">
        <color theme="1" tint="0.49995422223578601"/>
      </right>
      <top/>
      <bottom style="thin">
        <color theme="1" tint="0.4999542222357860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medium">
        <color theme="1" tint="0.49995422223578601"/>
      </left>
      <right/>
      <top style="medium">
        <color theme="1" tint="0.49995422223578601"/>
      </top>
      <bottom/>
      <diagonal/>
    </border>
    <border>
      <left style="thin">
        <color theme="1" tint="0.49995422223578601"/>
      </left>
      <right/>
      <top style="medium">
        <color theme="1" tint="0.49995422223578601"/>
      </top>
      <bottom/>
      <diagonal/>
    </border>
    <border>
      <left style="medium">
        <color theme="1" tint="0.49995422223578601"/>
      </left>
      <right/>
      <top style="thin">
        <color theme="4" tint="0.39997558519241921"/>
      </top>
      <bottom/>
      <diagonal/>
    </border>
    <border>
      <left style="medium">
        <color theme="1" tint="0.49995422223578601"/>
      </left>
      <right/>
      <top style="thin">
        <color theme="1" tint="0.49995422223578601"/>
      </top>
      <bottom/>
      <diagonal/>
    </border>
    <border>
      <left style="thin">
        <color theme="1" tint="0.49995422223578601"/>
      </left>
      <right/>
      <top style="thin">
        <color theme="1" tint="0.49995422223578601"/>
      </top>
      <bottom/>
      <diagonal/>
    </border>
    <border>
      <left style="thin">
        <color theme="1" tint="0.49995422223578601"/>
      </left>
      <right/>
      <top style="thin">
        <color theme="4" tint="0.39997558519241921"/>
      </top>
      <bottom/>
      <diagonal/>
    </border>
    <border>
      <left style="thin">
        <color theme="1" tint="0.49995422223578601"/>
      </left>
      <right/>
      <top style="thin">
        <color theme="1" tint="0.49995422223578601"/>
      </top>
      <bottom style="thin">
        <color theme="1" tint="0.49995422223578601"/>
      </bottom>
      <diagonal/>
    </border>
    <border>
      <left style="thin">
        <color theme="1" tint="0.49995422223578601"/>
      </left>
      <right/>
      <top style="thin">
        <color theme="4" tint="0.39997558519241921"/>
      </top>
      <bottom style="thin">
        <color theme="4" tint="0.39997558519241921"/>
      </bottom>
      <diagonal/>
    </border>
    <border>
      <left style="thin">
        <color auto="1"/>
      </left>
      <right/>
      <top style="thin">
        <color theme="4" tint="0.39997558519241921"/>
      </top>
      <bottom/>
      <diagonal/>
    </border>
    <border>
      <left style="thin">
        <color auto="1"/>
      </left>
      <right style="thin">
        <color auto="1"/>
      </right>
      <top style="thin">
        <color theme="4" tint="0.39997558519241921"/>
      </top>
      <bottom/>
      <diagonal/>
    </border>
    <border>
      <left style="thin">
        <color theme="4" tint="0.39997558519241921"/>
      </left>
      <right/>
      <top style="thin">
        <color auto="1"/>
      </top>
      <bottom/>
      <diagonal/>
    </border>
    <border>
      <left style="thin">
        <color theme="4" tint="0.39997558519241921"/>
      </left>
      <right/>
      <top style="thin">
        <color auto="1"/>
      </top>
      <bottom style="medium">
        <color auto="1"/>
      </bottom>
      <diagonal/>
    </border>
  </borders>
  <cellStyleXfs count="4">
    <xf numFmtId="0" fontId="0" fillId="0" borderId="0"/>
    <xf numFmtId="9" fontId="4" fillId="0" borderId="0" applyFont="0" applyFill="0" applyBorder="0" applyAlignment="0" applyProtection="0"/>
    <xf numFmtId="0" fontId="9" fillId="0" borderId="0" applyNumberFormat="0" applyFill="0" applyBorder="0" applyAlignment="0" applyProtection="0">
      <alignment vertical="top"/>
    </xf>
    <xf numFmtId="0" fontId="14" fillId="0" borderId="0"/>
  </cellStyleXfs>
  <cellXfs count="543">
    <xf numFmtId="0" fontId="0" fillId="0" borderId="0" xfId="0"/>
    <xf numFmtId="0" fontId="5" fillId="0" borderId="0" xfId="0" applyFont="1" applyAlignment="1">
      <alignment horizontal="center"/>
    </xf>
    <xf numFmtId="0" fontId="5" fillId="0" borderId="0" xfId="0" applyFont="1" applyAlignment="1">
      <alignment horizontal="center" vertical="top"/>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3" fillId="0" borderId="0" xfId="0" applyFont="1" applyAlignment="1">
      <alignment horizontal="right"/>
    </xf>
    <xf numFmtId="0" fontId="11" fillId="0" borderId="23" xfId="0" applyFont="1" applyBorder="1" applyAlignment="1">
      <alignment horizontal="left" vertical="top" wrapText="1"/>
    </xf>
    <xf numFmtId="0" fontId="6" fillId="3" borderId="3" xfId="0" applyFont="1" applyFill="1" applyBorder="1" applyAlignment="1">
      <alignment horizontal="right"/>
    </xf>
    <xf numFmtId="0" fontId="6" fillId="3" borderId="3" xfId="0" applyFont="1" applyFill="1" applyBorder="1"/>
    <xf numFmtId="0" fontId="7" fillId="4" borderId="12" xfId="0" applyFont="1" applyFill="1" applyBorder="1" applyAlignment="1">
      <alignment horizontal="left" vertical="top"/>
    </xf>
    <xf numFmtId="0" fontId="7" fillId="4" borderId="1" xfId="0" applyFont="1" applyFill="1" applyBorder="1" applyAlignment="1">
      <alignment horizontal="left" vertical="top"/>
    </xf>
    <xf numFmtId="0" fontId="7" fillId="4" borderId="32" xfId="0" applyFont="1" applyFill="1" applyBorder="1" applyAlignment="1">
      <alignment horizontal="left" vertical="top"/>
    </xf>
    <xf numFmtId="9" fontId="8" fillId="3" borderId="29" xfId="1" applyFont="1" applyFill="1" applyBorder="1" applyAlignment="1">
      <alignment horizontal="right" vertical="top"/>
    </xf>
    <xf numFmtId="9" fontId="7" fillId="4" borderId="12" xfId="1" applyFont="1" applyFill="1" applyBorder="1" applyAlignment="1">
      <alignment horizontal="left" vertical="top"/>
    </xf>
    <xf numFmtId="0" fontId="7" fillId="4" borderId="11" xfId="0" applyFont="1" applyFill="1" applyBorder="1" applyAlignment="1">
      <alignment horizontal="left" vertical="top"/>
    </xf>
    <xf numFmtId="0" fontId="12" fillId="6" borderId="9" xfId="0" applyFont="1" applyFill="1" applyBorder="1" applyAlignment="1">
      <alignment horizontal="left"/>
    </xf>
    <xf numFmtId="0" fontId="7" fillId="0" borderId="0" xfId="0" applyFont="1" applyAlignment="1">
      <alignment horizontal="left" vertical="top"/>
    </xf>
    <xf numFmtId="49" fontId="6" fillId="5" borderId="1" xfId="0" applyNumberFormat="1" applyFont="1" applyFill="1" applyBorder="1" applyAlignment="1">
      <alignment horizontal="left"/>
    </xf>
    <xf numFmtId="49" fontId="6" fillId="5" borderId="1" xfId="0" applyNumberFormat="1" applyFont="1" applyFill="1" applyBorder="1" applyAlignment="1">
      <alignment horizontal="right"/>
    </xf>
    <xf numFmtId="0" fontId="7" fillId="4" borderId="29" xfId="0" applyFont="1" applyFill="1" applyBorder="1" applyAlignment="1">
      <alignment horizontal="left" vertical="top"/>
    </xf>
    <xf numFmtId="9" fontId="8" fillId="3" borderId="25" xfId="1" applyFont="1" applyFill="1" applyBorder="1" applyAlignment="1">
      <alignment horizontal="right" vertical="top"/>
    </xf>
    <xf numFmtId="0" fontId="6" fillId="3" borderId="2" xfId="0" applyFont="1" applyFill="1" applyBorder="1" applyAlignment="1">
      <alignment vertical="center"/>
    </xf>
    <xf numFmtId="0" fontId="0" fillId="3" borderId="3" xfId="0" applyFill="1" applyBorder="1"/>
    <xf numFmtId="0" fontId="0" fillId="3" borderId="4" xfId="0" applyFill="1" applyBorder="1"/>
    <xf numFmtId="0" fontId="10" fillId="3" borderId="1" xfId="2" applyFont="1" applyFill="1" applyBorder="1" applyAlignment="1">
      <alignment horizontal="center" vertical="center"/>
    </xf>
    <xf numFmtId="0" fontId="8" fillId="0" borderId="15" xfId="0" applyFont="1" applyBorder="1" applyAlignment="1">
      <alignment horizontal="center" vertical="top" wrapText="1"/>
    </xf>
    <xf numFmtId="0" fontId="8" fillId="0" borderId="16" xfId="0" applyFont="1" applyBorder="1" applyAlignment="1">
      <alignment horizontal="left" vertical="top" wrapText="1"/>
    </xf>
    <xf numFmtId="0" fontId="8" fillId="0" borderId="9" xfId="0" applyFont="1" applyBorder="1" applyAlignment="1">
      <alignment horizontal="center" vertical="top" wrapText="1"/>
    </xf>
    <xf numFmtId="0" fontId="8" fillId="0" borderId="10" xfId="0" applyFont="1" applyBorder="1" applyAlignment="1">
      <alignment horizontal="left" vertical="top" wrapText="1"/>
    </xf>
    <xf numFmtId="0" fontId="8" fillId="0" borderId="3" xfId="0" applyFont="1" applyBorder="1" applyAlignment="1">
      <alignment horizontal="center"/>
    </xf>
    <xf numFmtId="0" fontId="8" fillId="0" borderId="4" xfId="0" applyFont="1" applyBorder="1" applyAlignment="1">
      <alignment horizontal="left" vertical="top" wrapText="1"/>
    </xf>
    <xf numFmtId="0" fontId="15" fillId="0" borderId="35" xfId="3" applyFont="1" applyBorder="1"/>
    <xf numFmtId="1" fontId="16" fillId="2" borderId="15" xfId="1" applyNumberFormat="1" applyFont="1" applyFill="1" applyBorder="1" applyAlignment="1">
      <alignment horizontal="center" vertical="top"/>
    </xf>
    <xf numFmtId="0" fontId="16" fillId="4" borderId="17" xfId="0" applyFont="1" applyFill="1" applyBorder="1" applyAlignment="1">
      <alignment horizontal="left" vertical="top"/>
    </xf>
    <xf numFmtId="0" fontId="16" fillId="0" borderId="0" xfId="0" applyFont="1"/>
    <xf numFmtId="1" fontId="16" fillId="2" borderId="3" xfId="1" applyNumberFormat="1" applyFont="1" applyFill="1" applyBorder="1" applyAlignment="1">
      <alignment horizontal="center" vertical="top"/>
    </xf>
    <xf numFmtId="0" fontId="16" fillId="4" borderId="1" xfId="0" applyFont="1" applyFill="1" applyBorder="1" applyAlignment="1">
      <alignment horizontal="left" vertical="top"/>
    </xf>
    <xf numFmtId="0" fontId="13" fillId="0" borderId="0" xfId="0" applyFont="1"/>
    <xf numFmtId="0" fontId="2" fillId="6" borderId="24" xfId="0" applyFont="1" applyFill="1" applyBorder="1" applyAlignment="1">
      <alignment horizontal="left" vertical="top" wrapText="1"/>
    </xf>
    <xf numFmtId="0" fontId="2" fillId="0" borderId="24" xfId="0" applyFont="1" applyBorder="1" applyAlignment="1">
      <alignment horizontal="left" vertical="top" wrapText="1"/>
    </xf>
    <xf numFmtId="0" fontId="2" fillId="6" borderId="10" xfId="0" applyFont="1" applyFill="1" applyBorder="1" applyAlignment="1">
      <alignment horizontal="left" vertical="top" wrapText="1"/>
    </xf>
    <xf numFmtId="0" fontId="2" fillId="0" borderId="16" xfId="0" applyFont="1" applyBorder="1" applyAlignment="1">
      <alignment horizontal="left" vertical="top" wrapText="1"/>
    </xf>
    <xf numFmtId="0" fontId="8" fillId="0" borderId="0" xfId="0" applyFont="1" applyAlignment="1">
      <alignment horizontal="left" vertical="top" wrapText="1"/>
    </xf>
    <xf numFmtId="9" fontId="8" fillId="3" borderId="12" xfId="1" applyFont="1" applyFill="1" applyBorder="1" applyAlignment="1">
      <alignment horizontal="right" vertical="top"/>
    </xf>
    <xf numFmtId="9" fontId="8" fillId="3" borderId="17" xfId="1" applyFont="1" applyFill="1" applyBorder="1" applyAlignment="1">
      <alignment horizontal="right" vertical="top"/>
    </xf>
    <xf numFmtId="0" fontId="8" fillId="0" borderId="3" xfId="0" applyFont="1" applyBorder="1" applyAlignment="1">
      <alignment horizontal="center" vertical="top" wrapText="1"/>
    </xf>
    <xf numFmtId="0" fontId="8" fillId="0" borderId="20" xfId="0" applyFont="1" applyBorder="1" applyAlignment="1">
      <alignment horizontal="center" vertical="top" wrapText="1"/>
    </xf>
    <xf numFmtId="0" fontId="8" fillId="0" borderId="21" xfId="0" applyFont="1" applyBorder="1" applyAlignment="1">
      <alignment horizontal="left" vertical="top" wrapText="1"/>
    </xf>
    <xf numFmtId="9" fontId="8" fillId="3" borderId="32" xfId="1" applyFont="1" applyFill="1" applyBorder="1" applyAlignment="1">
      <alignment horizontal="right" vertical="top"/>
    </xf>
    <xf numFmtId="0" fontId="2" fillId="6" borderId="0" xfId="0" applyFont="1" applyFill="1" applyAlignment="1">
      <alignment horizontal="center" vertical="top" wrapText="1"/>
    </xf>
    <xf numFmtId="14" fontId="2" fillId="6" borderId="9" xfId="0" applyNumberFormat="1" applyFont="1" applyFill="1" applyBorder="1" applyAlignment="1">
      <alignment horizontal="right"/>
    </xf>
    <xf numFmtId="0" fontId="2" fillId="6" borderId="23" xfId="0" applyFont="1" applyFill="1" applyBorder="1" applyAlignment="1">
      <alignment horizontal="center" vertical="top" wrapText="1"/>
    </xf>
    <xf numFmtId="0" fontId="2" fillId="6" borderId="16" xfId="0" applyFont="1" applyFill="1" applyBorder="1" applyAlignment="1">
      <alignment horizontal="left" vertical="top" wrapText="1"/>
    </xf>
    <xf numFmtId="0" fontId="8" fillId="0" borderId="23" xfId="0" applyFont="1" applyBorder="1" applyAlignment="1">
      <alignment horizontal="left" vertical="top" wrapText="1"/>
    </xf>
    <xf numFmtId="0" fontId="8" fillId="6" borderId="22" xfId="0" applyFont="1" applyFill="1" applyBorder="1" applyAlignment="1">
      <alignment horizontal="center" vertical="top" wrapText="1"/>
    </xf>
    <xf numFmtId="0" fontId="8" fillId="6" borderId="23" xfId="0" applyFont="1" applyFill="1" applyBorder="1" applyAlignment="1">
      <alignment horizontal="left" vertical="top" wrapText="1"/>
    </xf>
    <xf numFmtId="0" fontId="2" fillId="6" borderId="21" xfId="0" applyFont="1" applyFill="1" applyBorder="1" applyAlignment="1">
      <alignment vertical="top" wrapText="1"/>
    </xf>
    <xf numFmtId="0" fontId="2" fillId="5" borderId="3" xfId="0" applyFont="1" applyFill="1" applyBorder="1" applyAlignment="1">
      <alignment vertical="top"/>
    </xf>
    <xf numFmtId="0" fontId="2" fillId="6" borderId="18" xfId="0" applyFont="1" applyFill="1" applyBorder="1" applyAlignment="1">
      <alignment horizontal="center" vertical="top"/>
    </xf>
    <xf numFmtId="0" fontId="8" fillId="6" borderId="0" xfId="0" applyFont="1" applyFill="1" applyAlignment="1">
      <alignment horizontal="left" vertical="top" wrapText="1"/>
    </xf>
    <xf numFmtId="0" fontId="2" fillId="6" borderId="20" xfId="0" applyFont="1" applyFill="1" applyBorder="1" applyAlignment="1">
      <alignment horizontal="center" vertical="top"/>
    </xf>
    <xf numFmtId="0" fontId="7" fillId="4" borderId="25" xfId="0" applyFont="1" applyFill="1" applyBorder="1" applyAlignment="1">
      <alignment horizontal="left" vertical="top"/>
    </xf>
    <xf numFmtId="0" fontId="2" fillId="6" borderId="8" xfId="0" applyFont="1" applyFill="1" applyBorder="1" applyAlignment="1">
      <alignment vertical="top" wrapText="1"/>
    </xf>
    <xf numFmtId="0" fontId="2" fillId="2" borderId="23" xfId="0" applyFont="1" applyFill="1" applyBorder="1" applyAlignment="1">
      <alignment vertical="top"/>
    </xf>
    <xf numFmtId="0" fontId="2" fillId="2" borderId="14" xfId="0" applyFont="1" applyFill="1" applyBorder="1" applyAlignment="1">
      <alignment vertical="top"/>
    </xf>
    <xf numFmtId="0" fontId="11" fillId="0" borderId="14" xfId="0" applyFont="1" applyBorder="1" applyAlignment="1">
      <alignment horizontal="left" vertical="top" wrapText="1"/>
    </xf>
    <xf numFmtId="0" fontId="2" fillId="0" borderId="0" xfId="0" applyFont="1" applyAlignment="1">
      <alignment wrapText="1"/>
    </xf>
    <xf numFmtId="0" fontId="17" fillId="0" borderId="0" xfId="0" applyFont="1"/>
    <xf numFmtId="0" fontId="0" fillId="8" borderId="1" xfId="0" applyFill="1" applyBorder="1"/>
    <xf numFmtId="0" fontId="2" fillId="8" borderId="1" xfId="0" applyFont="1" applyFill="1" applyBorder="1" applyAlignment="1">
      <alignment horizontal="center" vertical="center"/>
    </xf>
    <xf numFmtId="0" fontId="8" fillId="6" borderId="4" xfId="0" applyFont="1" applyFill="1" applyBorder="1" applyAlignment="1">
      <alignment horizontal="left" vertical="top" wrapText="1"/>
    </xf>
    <xf numFmtId="9" fontId="8" fillId="0" borderId="3" xfId="0" applyNumberFormat="1" applyFont="1" applyBorder="1" applyAlignment="1">
      <alignment horizontal="center" vertical="top" wrapText="1"/>
    </xf>
    <xf numFmtId="0" fontId="2" fillId="6" borderId="37" xfId="0" applyFont="1" applyFill="1" applyBorder="1" applyAlignment="1">
      <alignment horizontal="center" vertical="top"/>
    </xf>
    <xf numFmtId="0" fontId="2" fillId="6" borderId="15" xfId="0" applyFont="1" applyFill="1" applyBorder="1" applyAlignment="1">
      <alignment vertical="top" wrapText="1"/>
    </xf>
    <xf numFmtId="0" fontId="2" fillId="6" borderId="15" xfId="0" applyFont="1" applyFill="1" applyBorder="1" applyAlignment="1">
      <alignment horizontal="center" vertical="top" wrapText="1"/>
    </xf>
    <xf numFmtId="0" fontId="2" fillId="6" borderId="4" xfId="0" applyFont="1" applyFill="1" applyBorder="1" applyAlignment="1">
      <alignment horizontal="left" vertical="top" wrapText="1"/>
    </xf>
    <xf numFmtId="0" fontId="2" fillId="6" borderId="18" xfId="0" applyFont="1" applyFill="1" applyBorder="1" applyAlignment="1">
      <alignment vertical="top"/>
    </xf>
    <xf numFmtId="0" fontId="2" fillId="6" borderId="19" xfId="0" applyFont="1" applyFill="1" applyBorder="1" applyAlignment="1">
      <alignment vertical="top"/>
    </xf>
    <xf numFmtId="0" fontId="2" fillId="6" borderId="6" xfId="0" applyFont="1" applyFill="1" applyBorder="1" applyAlignment="1">
      <alignment horizontal="left" vertical="top" wrapText="1"/>
    </xf>
    <xf numFmtId="0" fontId="7" fillId="4" borderId="27" xfId="0" applyFont="1" applyFill="1" applyBorder="1" applyAlignment="1">
      <alignment horizontal="left" vertical="top"/>
    </xf>
    <xf numFmtId="0" fontId="2" fillId="0" borderId="6" xfId="0" applyFont="1" applyBorder="1" applyAlignment="1">
      <alignment vertical="top" wrapText="1"/>
    </xf>
    <xf numFmtId="0" fontId="6" fillId="3" borderId="39" xfId="0" applyFont="1" applyFill="1" applyBorder="1" applyAlignment="1">
      <alignment horizontal="center" wrapText="1"/>
    </xf>
    <xf numFmtId="0" fontId="6" fillId="3" borderId="25" xfId="0" applyFont="1" applyFill="1" applyBorder="1" applyAlignment="1">
      <alignment horizontal="center" wrapText="1"/>
    </xf>
    <xf numFmtId="0" fontId="6" fillId="3" borderId="25" xfId="0" applyFont="1" applyFill="1" applyBorder="1" applyAlignment="1">
      <alignment horizontal="center"/>
    </xf>
    <xf numFmtId="0" fontId="6" fillId="3" borderId="40" xfId="0" applyFont="1" applyFill="1" applyBorder="1" applyAlignment="1">
      <alignment horizontal="center" wrapText="1"/>
    </xf>
    <xf numFmtId="0" fontId="2" fillId="6" borderId="44" xfId="0" applyFont="1" applyFill="1" applyBorder="1" applyAlignment="1">
      <alignment horizontal="center" vertical="top"/>
    </xf>
    <xf numFmtId="49" fontId="16" fillId="3" borderId="41" xfId="0" applyNumberFormat="1" applyFont="1" applyFill="1" applyBorder="1"/>
    <xf numFmtId="0" fontId="8" fillId="6" borderId="22" xfId="0" applyFont="1" applyFill="1" applyBorder="1" applyAlignment="1">
      <alignment horizontal="center" vertical="top"/>
    </xf>
    <xf numFmtId="0" fontId="8" fillId="6" borderId="23" xfId="0" applyFont="1" applyFill="1" applyBorder="1" applyAlignment="1">
      <alignment vertical="top" wrapText="1"/>
    </xf>
    <xf numFmtId="0" fontId="8" fillId="6" borderId="24" xfId="0" applyFont="1" applyFill="1" applyBorder="1" applyAlignment="1">
      <alignment horizontal="left" vertical="top" wrapText="1"/>
    </xf>
    <xf numFmtId="9" fontId="8" fillId="3" borderId="25" xfId="1" applyFont="1" applyFill="1" applyBorder="1" applyAlignment="1">
      <alignment vertical="top"/>
    </xf>
    <xf numFmtId="1" fontId="16" fillId="2" borderId="23" xfId="1" applyNumberFormat="1" applyFont="1" applyFill="1" applyBorder="1" applyAlignment="1">
      <alignment horizontal="center" vertical="top"/>
    </xf>
    <xf numFmtId="49" fontId="16" fillId="3" borderId="45" xfId="0" applyNumberFormat="1" applyFont="1" applyFill="1" applyBorder="1"/>
    <xf numFmtId="0" fontId="8" fillId="0" borderId="20" xfId="0" applyFont="1" applyBorder="1" applyAlignment="1">
      <alignment horizontal="left" vertical="top" wrapText="1"/>
    </xf>
    <xf numFmtId="0" fontId="2" fillId="5" borderId="1" xfId="1" applyNumberFormat="1" applyFont="1" applyFill="1" applyBorder="1" applyAlignment="1">
      <alignment horizontal="right" vertical="top"/>
    </xf>
    <xf numFmtId="0" fontId="2" fillId="2" borderId="1" xfId="0" applyFont="1" applyFill="1" applyBorder="1" applyAlignment="1">
      <alignment horizontal="left" vertical="top" wrapText="1"/>
    </xf>
    <xf numFmtId="0" fontId="2" fillId="5" borderId="4" xfId="0" applyFont="1" applyFill="1" applyBorder="1" applyAlignment="1">
      <alignment horizontal="left" vertical="top" wrapText="1"/>
    </xf>
    <xf numFmtId="49" fontId="2" fillId="3" borderId="41" xfId="0" applyNumberFormat="1" applyFont="1" applyFill="1" applyBorder="1"/>
    <xf numFmtId="0" fontId="2" fillId="0" borderId="0" xfId="0" applyFont="1"/>
    <xf numFmtId="0" fontId="2" fillId="5" borderId="3" xfId="0" applyFont="1" applyFill="1" applyBorder="1" applyAlignment="1">
      <alignment horizontal="left" vertical="top" wrapText="1"/>
    </xf>
    <xf numFmtId="0" fontId="2" fillId="0" borderId="9" xfId="0" applyFont="1" applyBorder="1" applyAlignment="1">
      <alignment horizontal="left" vertical="top" wrapText="1"/>
    </xf>
    <xf numFmtId="0" fontId="2" fillId="5" borderId="47" xfId="0" applyFont="1" applyFill="1" applyBorder="1" applyAlignment="1">
      <alignment vertical="top"/>
    </xf>
    <xf numFmtId="0" fontId="7" fillId="4" borderId="46" xfId="0" applyFont="1" applyFill="1" applyBorder="1" applyAlignment="1">
      <alignment horizontal="left" vertical="top"/>
    </xf>
    <xf numFmtId="0" fontId="2" fillId="0" borderId="48" xfId="0" applyFont="1" applyBorder="1" applyAlignment="1">
      <alignment vertical="top" wrapText="1"/>
    </xf>
    <xf numFmtId="0" fontId="2" fillId="3" borderId="46" xfId="1" applyNumberFormat="1" applyFont="1" applyFill="1" applyBorder="1" applyAlignment="1">
      <alignment horizontal="right" vertical="top"/>
    </xf>
    <xf numFmtId="0" fontId="2" fillId="6" borderId="23" xfId="0" applyFont="1" applyFill="1" applyBorder="1" applyAlignment="1">
      <alignment horizontal="center" vertical="top"/>
    </xf>
    <xf numFmtId="0" fontId="6" fillId="7" borderId="9" xfId="0" applyFont="1" applyFill="1" applyBorder="1" applyAlignment="1">
      <alignment horizontal="left"/>
    </xf>
    <xf numFmtId="0" fontId="13" fillId="0" borderId="49" xfId="0" applyFont="1" applyBorder="1" applyAlignment="1">
      <alignment horizontal="left" vertical="center"/>
    </xf>
    <xf numFmtId="0" fontId="18" fillId="0" borderId="49" xfId="0" applyFont="1" applyBorder="1" applyAlignment="1">
      <alignment horizontal="left" vertical="center"/>
    </xf>
    <xf numFmtId="0" fontId="0" fillId="0" borderId="49" xfId="0" applyBorder="1" applyAlignment="1">
      <alignment horizontal="left" vertical="center"/>
    </xf>
    <xf numFmtId="0" fontId="0" fillId="0" borderId="49" xfId="0" applyBorder="1" applyAlignment="1">
      <alignment horizontal="left" vertical="center" wrapText="1"/>
    </xf>
    <xf numFmtId="0" fontId="2" fillId="0" borderId="49" xfId="0" applyFont="1" applyBorder="1" applyAlignment="1">
      <alignment horizontal="left" vertical="center" wrapText="1"/>
    </xf>
    <xf numFmtId="0" fontId="2" fillId="0" borderId="49" xfId="0" applyFont="1" applyBorder="1" applyAlignment="1">
      <alignment horizontal="left" vertical="top" wrapText="1"/>
    </xf>
    <xf numFmtId="0" fontId="6" fillId="0" borderId="49" xfId="0" applyFont="1" applyBorder="1" applyAlignment="1">
      <alignment horizontal="center" vertical="top"/>
    </xf>
    <xf numFmtId="0" fontId="2" fillId="0" borderId="51" xfId="0" applyFont="1" applyBorder="1" applyAlignment="1">
      <alignment horizontal="left" vertical="top" wrapText="1"/>
    </xf>
    <xf numFmtId="0" fontId="13" fillId="0" borderId="53" xfId="0" applyFont="1" applyBorder="1" applyAlignment="1">
      <alignment horizontal="left" vertical="center"/>
    </xf>
    <xf numFmtId="0" fontId="18" fillId="0" borderId="53" xfId="0" applyFont="1" applyBorder="1" applyAlignment="1">
      <alignment horizontal="left" vertical="center"/>
    </xf>
    <xf numFmtId="0" fontId="0" fillId="0" borderId="54" xfId="0" applyBorder="1" applyAlignment="1">
      <alignment horizontal="left" vertical="center"/>
    </xf>
    <xf numFmtId="0" fontId="0" fillId="0" borderId="55" xfId="0" applyBorder="1" applyAlignment="1">
      <alignment horizontal="left" vertical="center"/>
    </xf>
    <xf numFmtId="0" fontId="0" fillId="0" borderId="57" xfId="0" applyBorder="1" applyAlignment="1">
      <alignment horizontal="left" vertical="center"/>
    </xf>
    <xf numFmtId="0" fontId="0" fillId="0" borderId="58" xfId="0" applyBorder="1" applyAlignment="1">
      <alignment horizontal="left" vertical="center"/>
    </xf>
    <xf numFmtId="0" fontId="8" fillId="0" borderId="60" xfId="0" applyFont="1" applyBorder="1" applyAlignment="1">
      <alignment horizontal="left" vertical="top" wrapText="1"/>
    </xf>
    <xf numFmtId="0" fontId="2" fillId="0" borderId="60" xfId="0" applyFont="1" applyBorder="1" applyAlignment="1">
      <alignment horizontal="left" vertical="top" wrapText="1"/>
    </xf>
    <xf numFmtId="0" fontId="13" fillId="0" borderId="60" xfId="0" applyFont="1" applyBorder="1" applyAlignment="1">
      <alignment horizontal="left" vertical="center"/>
    </xf>
    <xf numFmtId="0" fontId="18" fillId="0" borderId="60" xfId="0" applyFont="1" applyBorder="1" applyAlignment="1">
      <alignment horizontal="left" vertical="center"/>
    </xf>
    <xf numFmtId="0" fontId="0" fillId="0" borderId="60" xfId="0" applyBorder="1" applyAlignment="1">
      <alignment horizontal="left" vertical="center" wrapText="1"/>
    </xf>
    <xf numFmtId="0" fontId="0" fillId="0" borderId="61" xfId="0" applyBorder="1" applyAlignment="1">
      <alignment horizontal="left" vertical="center"/>
    </xf>
    <xf numFmtId="0" fontId="2" fillId="0" borderId="60" xfId="0" applyFont="1" applyBorder="1" applyAlignment="1">
      <alignment vertical="top" wrapText="1"/>
    </xf>
    <xf numFmtId="0" fontId="8" fillId="0" borderId="50" xfId="0" applyFont="1" applyBorder="1" applyAlignment="1">
      <alignment horizontal="left" vertical="top" wrapText="1"/>
    </xf>
    <xf numFmtId="0" fontId="8" fillId="0" borderId="50" xfId="0" applyFont="1" applyBorder="1" applyAlignment="1">
      <alignment horizontal="left" vertical="center" wrapText="1"/>
    </xf>
    <xf numFmtId="0" fontId="0" fillId="0" borderId="50" xfId="0" applyBorder="1" applyAlignment="1">
      <alignment horizontal="left" vertical="center"/>
    </xf>
    <xf numFmtId="0" fontId="2" fillId="0" borderId="53" xfId="0" applyFont="1" applyBorder="1" applyAlignment="1">
      <alignment horizontal="left" vertical="center" wrapText="1"/>
    </xf>
    <xf numFmtId="0" fontId="0" fillId="0" borderId="53" xfId="0" applyBorder="1" applyAlignment="1">
      <alignment horizontal="left" vertical="center" wrapText="1"/>
    </xf>
    <xf numFmtId="0" fontId="2" fillId="0" borderId="57" xfId="0" applyFont="1" applyBorder="1" applyAlignment="1">
      <alignment horizontal="left" vertical="top" wrapText="1"/>
    </xf>
    <xf numFmtId="0" fontId="2" fillId="0" borderId="57" xfId="0" applyFont="1" applyBorder="1" applyAlignment="1">
      <alignment horizontal="left" vertical="center" wrapText="1"/>
    </xf>
    <xf numFmtId="0" fontId="13" fillId="0" borderId="57" xfId="0" applyFont="1" applyBorder="1" applyAlignment="1">
      <alignment horizontal="left" vertical="center"/>
    </xf>
    <xf numFmtId="0" fontId="18" fillId="0" borderId="57" xfId="0" applyFont="1" applyBorder="1" applyAlignment="1">
      <alignment horizontal="left" vertical="center"/>
    </xf>
    <xf numFmtId="0" fontId="0" fillId="0" borderId="57" xfId="0" applyBorder="1" applyAlignment="1">
      <alignment horizontal="left" vertical="center" wrapText="1"/>
    </xf>
    <xf numFmtId="0" fontId="6" fillId="0" borderId="59" xfId="0" applyFont="1" applyBorder="1" applyAlignment="1">
      <alignment horizontal="center" vertical="top"/>
    </xf>
    <xf numFmtId="0" fontId="2" fillId="0" borderId="60" xfId="0" applyFont="1" applyBorder="1" applyAlignment="1">
      <alignment horizontal="left" vertical="center" wrapText="1"/>
    </xf>
    <xf numFmtId="0" fontId="6" fillId="0" borderId="62" xfId="0" applyFont="1" applyBorder="1" applyAlignment="1">
      <alignment horizontal="center" vertical="top"/>
    </xf>
    <xf numFmtId="0" fontId="2" fillId="0" borderId="63" xfId="0" applyFont="1" applyBorder="1" applyAlignment="1">
      <alignment vertical="top" wrapText="1"/>
    </xf>
    <xf numFmtId="0" fontId="2" fillId="0" borderId="63" xfId="0" applyFont="1" applyBorder="1" applyAlignment="1">
      <alignment horizontal="left" vertical="top" wrapText="1"/>
    </xf>
    <xf numFmtId="0" fontId="2" fillId="0" borderId="63" xfId="0" applyFont="1" applyBorder="1" applyAlignment="1">
      <alignment horizontal="left" vertical="center" wrapText="1"/>
    </xf>
    <xf numFmtId="0" fontId="13" fillId="0" borderId="63" xfId="0" applyFont="1" applyBorder="1" applyAlignment="1">
      <alignment horizontal="left" vertical="center"/>
    </xf>
    <xf numFmtId="0" fontId="18" fillId="0" borderId="63" xfId="0" applyFont="1" applyBorder="1" applyAlignment="1">
      <alignment horizontal="left" vertical="center"/>
    </xf>
    <xf numFmtId="0" fontId="0" fillId="0" borderId="64" xfId="0" applyBorder="1" applyAlignment="1">
      <alignment horizontal="left" vertical="center" wrapText="1"/>
    </xf>
    <xf numFmtId="0" fontId="0" fillId="0" borderId="65" xfId="0" applyBorder="1" applyAlignment="1">
      <alignment horizontal="left" vertical="center"/>
    </xf>
    <xf numFmtId="0" fontId="8" fillId="0" borderId="63" xfId="0" applyFont="1" applyBorder="1" applyAlignment="1">
      <alignment horizontal="left" vertical="top" wrapText="1"/>
    </xf>
    <xf numFmtId="0" fontId="8" fillId="0" borderId="63" xfId="0" applyFont="1" applyBorder="1" applyAlignment="1">
      <alignment horizontal="left" vertical="center" wrapText="1"/>
    </xf>
    <xf numFmtId="0" fontId="0" fillId="0" borderId="63" xfId="0" applyBorder="1" applyAlignment="1">
      <alignment horizontal="left" vertical="center" wrapText="1"/>
    </xf>
    <xf numFmtId="0" fontId="0" fillId="0" borderId="64" xfId="0" applyBorder="1" applyAlignment="1">
      <alignment horizontal="left" vertical="center"/>
    </xf>
    <xf numFmtId="0" fontId="8" fillId="0" borderId="67" xfId="0" applyFont="1" applyBorder="1" applyAlignment="1">
      <alignment horizontal="left" vertical="top" wrapText="1"/>
    </xf>
    <xf numFmtId="0" fontId="8" fillId="0" borderId="67" xfId="0" applyFont="1" applyBorder="1" applyAlignment="1">
      <alignment horizontal="left" vertical="center" wrapText="1"/>
    </xf>
    <xf numFmtId="0" fontId="13" fillId="0" borderId="67" xfId="0" applyFont="1" applyBorder="1" applyAlignment="1">
      <alignment horizontal="left" vertical="center"/>
    </xf>
    <xf numFmtId="0" fontId="18" fillId="0" borderId="67" xfId="0" applyFont="1" applyBorder="1" applyAlignment="1">
      <alignment horizontal="left" vertical="center"/>
    </xf>
    <xf numFmtId="0" fontId="0" fillId="0" borderId="67" xfId="0" applyBorder="1" applyAlignment="1">
      <alignment horizontal="left" vertical="center" wrapText="1"/>
    </xf>
    <xf numFmtId="0" fontId="0" fillId="0" borderId="68" xfId="0" applyBorder="1" applyAlignment="1">
      <alignment horizontal="left" vertical="center"/>
    </xf>
    <xf numFmtId="0" fontId="8" fillId="0" borderId="70" xfId="0" applyFont="1" applyBorder="1" applyAlignment="1">
      <alignment horizontal="left" vertical="top" wrapText="1"/>
    </xf>
    <xf numFmtId="0" fontId="8" fillId="0" borderId="70" xfId="0" applyFont="1" applyBorder="1" applyAlignment="1">
      <alignment horizontal="left" vertical="center" wrapText="1"/>
    </xf>
    <xf numFmtId="0" fontId="0" fillId="0" borderId="70" xfId="0" applyBorder="1" applyAlignment="1">
      <alignment horizontal="left" vertical="center"/>
    </xf>
    <xf numFmtId="0" fontId="0" fillId="0" borderId="71" xfId="0" applyBorder="1" applyAlignment="1">
      <alignment horizontal="left" vertical="center"/>
    </xf>
    <xf numFmtId="0" fontId="6" fillId="0" borderId="56" xfId="0" applyFont="1" applyBorder="1" applyAlignment="1">
      <alignment vertical="top"/>
    </xf>
    <xf numFmtId="0" fontId="6" fillId="0" borderId="59" xfId="0" applyFont="1" applyBorder="1" applyAlignment="1">
      <alignment vertical="top"/>
    </xf>
    <xf numFmtId="0" fontId="19" fillId="0" borderId="59" xfId="0" applyFont="1" applyBorder="1" applyAlignment="1">
      <alignment horizontal="center" vertical="top"/>
    </xf>
    <xf numFmtId="0" fontId="2" fillId="0" borderId="70" xfId="0" applyFont="1" applyBorder="1" applyAlignment="1">
      <alignment horizontal="left" vertical="center" wrapText="1"/>
    </xf>
    <xf numFmtId="0" fontId="13" fillId="0" borderId="70" xfId="0" applyFont="1" applyBorder="1" applyAlignment="1">
      <alignment horizontal="left" vertical="center"/>
    </xf>
    <xf numFmtId="0" fontId="18" fillId="0" borderId="70" xfId="0" applyFont="1" applyBorder="1" applyAlignment="1">
      <alignment horizontal="left" vertical="center"/>
    </xf>
    <xf numFmtId="0" fontId="0" fillId="10" borderId="57" xfId="0" applyFill="1" applyBorder="1" applyAlignment="1">
      <alignment horizontal="left" vertical="center" wrapText="1"/>
    </xf>
    <xf numFmtId="0" fontId="20" fillId="0" borderId="58" xfId="0" applyFont="1" applyBorder="1" applyAlignment="1">
      <alignment horizontal="left" vertical="center"/>
    </xf>
    <xf numFmtId="0" fontId="8" fillId="7" borderId="17" xfId="0" applyFont="1" applyFill="1" applyBorder="1" applyAlignment="1">
      <alignment horizontal="right" vertical="top"/>
    </xf>
    <xf numFmtId="0" fontId="8" fillId="2" borderId="17" xfId="0" applyFont="1" applyFill="1" applyBorder="1" applyAlignment="1">
      <alignment horizontal="left" vertical="top" wrapText="1"/>
    </xf>
    <xf numFmtId="0" fontId="8" fillId="7" borderId="12" xfId="0" applyFont="1" applyFill="1" applyBorder="1" applyAlignment="1">
      <alignment horizontal="right" vertical="top"/>
    </xf>
    <xf numFmtId="0" fontId="8" fillId="2" borderId="12" xfId="0" applyFont="1" applyFill="1" applyBorder="1" applyAlignment="1">
      <alignment horizontal="left" vertical="top" wrapText="1"/>
    </xf>
    <xf numFmtId="0" fontId="8" fillId="3" borderId="12" xfId="0" applyFont="1" applyFill="1" applyBorder="1" applyAlignment="1">
      <alignment horizontal="right" vertical="top"/>
    </xf>
    <xf numFmtId="0" fontId="8" fillId="7" borderId="1" xfId="0" applyFont="1" applyFill="1" applyBorder="1" applyAlignment="1">
      <alignment horizontal="right" vertical="top"/>
    </xf>
    <xf numFmtId="0" fontId="8" fillId="3" borderId="12" xfId="0" applyFont="1" applyFill="1" applyBorder="1" applyAlignment="1">
      <alignment horizontal="right" vertical="top" wrapText="1"/>
    </xf>
    <xf numFmtId="0" fontId="8" fillId="3" borderId="29" xfId="1" applyNumberFormat="1" applyFont="1" applyFill="1" applyBorder="1" applyAlignment="1">
      <alignment horizontal="right" vertical="top"/>
    </xf>
    <xf numFmtId="0" fontId="8" fillId="7" borderId="25" xfId="0" applyFont="1" applyFill="1" applyBorder="1" applyAlignment="1">
      <alignment horizontal="right" vertical="top"/>
    </xf>
    <xf numFmtId="0" fontId="8" fillId="3" borderId="25" xfId="0" applyFont="1" applyFill="1" applyBorder="1" applyAlignment="1">
      <alignment horizontal="right" vertical="top" wrapText="1"/>
    </xf>
    <xf numFmtId="1" fontId="8" fillId="3" borderId="32" xfId="1" applyNumberFormat="1" applyFont="1" applyFill="1" applyBorder="1" applyAlignment="1">
      <alignment horizontal="right" vertical="top"/>
    </xf>
    <xf numFmtId="0" fontId="8" fillId="3" borderId="36" xfId="0" applyFont="1" applyFill="1" applyBorder="1" applyAlignment="1">
      <alignment horizontal="right" vertical="top"/>
    </xf>
    <xf numFmtId="1" fontId="8" fillId="3" borderId="36" xfId="0" applyNumberFormat="1" applyFont="1" applyFill="1" applyBorder="1" applyAlignment="1">
      <alignment horizontal="right" vertical="top"/>
    </xf>
    <xf numFmtId="0" fontId="8" fillId="3" borderId="27" xfId="0" applyFont="1" applyFill="1" applyBorder="1" applyAlignment="1">
      <alignment horizontal="right" vertical="top"/>
    </xf>
    <xf numFmtId="0" fontId="8" fillId="7" borderId="28" xfId="0" applyFont="1" applyFill="1" applyBorder="1" applyAlignment="1">
      <alignment horizontal="right" vertical="top"/>
    </xf>
    <xf numFmtId="1" fontId="8" fillId="3" borderId="30" xfId="1" applyNumberFormat="1" applyFont="1" applyFill="1" applyBorder="1" applyAlignment="1">
      <alignment horizontal="right" vertical="top"/>
    </xf>
    <xf numFmtId="1" fontId="8" fillId="3" borderId="26" xfId="1" applyNumberFormat="1" applyFont="1" applyFill="1" applyBorder="1" applyAlignment="1">
      <alignment horizontal="right" vertical="top"/>
    </xf>
    <xf numFmtId="1" fontId="8" fillId="3" borderId="16" xfId="1" applyNumberFormat="1" applyFont="1" applyFill="1" applyBorder="1" applyAlignment="1">
      <alignment horizontal="right" vertical="top"/>
    </xf>
    <xf numFmtId="1" fontId="8" fillId="3" borderId="4" xfId="1" applyNumberFormat="1" applyFont="1" applyFill="1" applyBorder="1" applyAlignment="1">
      <alignment horizontal="right" vertical="top"/>
    </xf>
    <xf numFmtId="0" fontId="8" fillId="7" borderId="11" xfId="0" applyFont="1" applyFill="1" applyBorder="1" applyAlignment="1">
      <alignment horizontal="right" vertical="top"/>
    </xf>
    <xf numFmtId="1" fontId="8" fillId="3" borderId="17" xfId="1" applyNumberFormat="1" applyFont="1" applyFill="1" applyBorder="1" applyAlignment="1">
      <alignment horizontal="right" vertical="top"/>
    </xf>
    <xf numFmtId="1" fontId="8" fillId="3" borderId="12" xfId="1" applyNumberFormat="1" applyFont="1" applyFill="1" applyBorder="1" applyAlignment="1">
      <alignment horizontal="right" vertical="top"/>
    </xf>
    <xf numFmtId="1" fontId="8" fillId="3" borderId="1" xfId="1" applyNumberFormat="1" applyFont="1" applyFill="1" applyBorder="1" applyAlignment="1">
      <alignment horizontal="right" vertical="top"/>
    </xf>
    <xf numFmtId="1" fontId="8" fillId="3" borderId="29" xfId="1" applyNumberFormat="1" applyFont="1" applyFill="1" applyBorder="1" applyAlignment="1">
      <alignment horizontal="right" vertical="top"/>
    </xf>
    <xf numFmtId="9" fontId="8" fillId="3" borderId="11" xfId="1" applyFont="1" applyFill="1" applyBorder="1" applyAlignment="1">
      <alignment horizontal="right" vertical="top"/>
    </xf>
    <xf numFmtId="9" fontId="8" fillId="3" borderId="1" xfId="1" applyFont="1" applyFill="1" applyBorder="1" applyAlignment="1">
      <alignment horizontal="right" vertical="top"/>
    </xf>
    <xf numFmtId="0" fontId="8" fillId="3" borderId="34" xfId="0" applyFont="1" applyFill="1" applyBorder="1" applyAlignment="1">
      <alignment horizontal="right" vertical="top"/>
    </xf>
    <xf numFmtId="0" fontId="8" fillId="3" borderId="25" xfId="0" applyFont="1" applyFill="1" applyBorder="1" applyAlignment="1">
      <alignment horizontal="right" vertical="top"/>
    </xf>
    <xf numFmtId="0" fontId="21" fillId="4" borderId="12" xfId="0" applyFont="1" applyFill="1" applyBorder="1" applyAlignment="1">
      <alignment horizontal="left" vertical="top"/>
    </xf>
    <xf numFmtId="0" fontId="0" fillId="10" borderId="70" xfId="0" applyFill="1" applyBorder="1" applyAlignment="1">
      <alignment horizontal="left" vertical="center" wrapText="1"/>
    </xf>
    <xf numFmtId="0" fontId="11" fillId="6" borderId="20" xfId="0" applyFont="1" applyFill="1" applyBorder="1" applyAlignment="1">
      <alignment horizontal="left" vertical="top" wrapText="1"/>
    </xf>
    <xf numFmtId="0" fontId="23" fillId="0" borderId="23" xfId="0" applyFont="1" applyBorder="1" applyAlignment="1">
      <alignment horizontal="left" vertical="top" wrapText="1"/>
    </xf>
    <xf numFmtId="0" fontId="22" fillId="7" borderId="25" xfId="0" applyFont="1" applyFill="1" applyBorder="1" applyAlignment="1">
      <alignment horizontal="right" vertical="top"/>
    </xf>
    <xf numFmtId="0" fontId="22" fillId="3" borderId="27" xfId="0" applyFont="1" applyFill="1" applyBorder="1" applyAlignment="1">
      <alignment horizontal="right" vertical="top"/>
    </xf>
    <xf numFmtId="9" fontId="22" fillId="3" borderId="25" xfId="1" applyFont="1" applyFill="1" applyBorder="1" applyAlignment="1">
      <alignment horizontal="right" vertical="top"/>
    </xf>
    <xf numFmtId="1" fontId="22" fillId="2" borderId="24" xfId="1" applyNumberFormat="1" applyFont="1" applyFill="1" applyBorder="1" applyAlignment="1">
      <alignment horizontal="center" vertical="top"/>
    </xf>
    <xf numFmtId="0" fontId="22" fillId="4" borderId="32" xfId="0" applyFont="1" applyFill="1" applyBorder="1" applyAlignment="1">
      <alignment horizontal="left" vertical="top"/>
    </xf>
    <xf numFmtId="49" fontId="22" fillId="3" borderId="41" xfId="0" applyNumberFormat="1" applyFont="1" applyFill="1" applyBorder="1"/>
    <xf numFmtId="0" fontId="22" fillId="0" borderId="0" xfId="0" applyFont="1"/>
    <xf numFmtId="0" fontId="8" fillId="3" borderId="7" xfId="0" applyFont="1" applyFill="1" applyBorder="1" applyAlignment="1">
      <alignment horizontal="right" vertical="top"/>
    </xf>
    <xf numFmtId="0" fontId="2" fillId="0" borderId="0" xfId="0" applyFont="1" applyAlignment="1">
      <alignment horizontal="left" vertical="top" wrapText="1"/>
    </xf>
    <xf numFmtId="0" fontId="1" fillId="0" borderId="23" xfId="0" applyFont="1" applyBorder="1" applyAlignment="1">
      <alignment horizontal="left" vertical="top" wrapText="1"/>
    </xf>
    <xf numFmtId="0" fontId="1" fillId="0" borderId="22" xfId="0" applyFont="1" applyBorder="1" applyAlignment="1">
      <alignment horizontal="center" vertical="top"/>
    </xf>
    <xf numFmtId="0" fontId="1" fillId="0" borderId="24" xfId="0" applyFont="1" applyBorder="1" applyAlignment="1">
      <alignment horizontal="left" vertical="top" wrapText="1"/>
    </xf>
    <xf numFmtId="0" fontId="1" fillId="6" borderId="20" xfId="0" applyFont="1" applyFill="1" applyBorder="1" applyAlignment="1">
      <alignment horizontal="left" vertical="top" wrapText="1"/>
    </xf>
    <xf numFmtId="0" fontId="1" fillId="6" borderId="18" xfId="0" applyFont="1" applyFill="1" applyBorder="1" applyAlignment="1">
      <alignment horizontal="center" vertical="top"/>
    </xf>
    <xf numFmtId="0" fontId="1" fillId="0" borderId="13" xfId="0" applyFont="1" applyBorder="1" applyAlignment="1">
      <alignment horizontal="center" vertical="top"/>
    </xf>
    <xf numFmtId="0" fontId="1" fillId="6" borderId="8" xfId="0" applyFont="1" applyFill="1" applyBorder="1" applyAlignment="1">
      <alignment horizontal="left" vertical="top" wrapText="1"/>
    </xf>
    <xf numFmtId="0" fontId="1" fillId="0" borderId="14" xfId="0" applyFont="1" applyBorder="1" applyAlignment="1">
      <alignment vertical="top" wrapText="1"/>
    </xf>
    <xf numFmtId="0" fontId="1" fillId="0" borderId="23" xfId="0" applyFont="1" applyBorder="1" applyAlignment="1">
      <alignment vertical="top" wrapText="1"/>
    </xf>
    <xf numFmtId="0" fontId="1" fillId="6" borderId="3" xfId="0" applyFont="1" applyFill="1" applyBorder="1" applyAlignment="1">
      <alignment vertical="top" wrapText="1"/>
    </xf>
    <xf numFmtId="0" fontId="2" fillId="6" borderId="0" xfId="0" applyFont="1" applyFill="1" applyAlignment="1">
      <alignment horizontal="left" vertical="top" wrapText="1"/>
    </xf>
    <xf numFmtId="0" fontId="2" fillId="6" borderId="21" xfId="0" applyFont="1" applyFill="1" applyBorder="1" applyAlignment="1">
      <alignment horizontal="left" vertical="top" wrapText="1"/>
    </xf>
    <xf numFmtId="0" fontId="2" fillId="6" borderId="20" xfId="0" applyFont="1" applyFill="1" applyBorder="1" applyAlignment="1">
      <alignment horizontal="left" vertical="top" wrapText="1"/>
    </xf>
    <xf numFmtId="0" fontId="2" fillId="0" borderId="50" xfId="0" applyFont="1" applyBorder="1" applyAlignment="1">
      <alignment horizontal="left" vertical="top" wrapText="1"/>
    </xf>
    <xf numFmtId="0" fontId="6" fillId="0" borderId="66" xfId="0" applyFont="1" applyBorder="1" applyAlignment="1">
      <alignment horizontal="center" vertical="top"/>
    </xf>
    <xf numFmtId="0" fontId="6" fillId="0" borderId="72" xfId="0" applyFont="1" applyBorder="1" applyAlignment="1">
      <alignment horizontal="center" vertical="top"/>
    </xf>
    <xf numFmtId="0" fontId="6" fillId="0" borderId="50" xfId="0" applyFont="1" applyBorder="1" applyAlignment="1">
      <alignment horizontal="center" vertical="top"/>
    </xf>
    <xf numFmtId="0" fontId="6" fillId="0" borderId="52" xfId="0" applyFont="1" applyBorder="1" applyAlignment="1">
      <alignment horizontal="center" vertical="top"/>
    </xf>
    <xf numFmtId="0" fontId="6" fillId="0" borderId="56" xfId="0" applyFont="1" applyBorder="1" applyAlignment="1">
      <alignment horizontal="center" vertical="top"/>
    </xf>
    <xf numFmtId="0" fontId="2" fillId="0" borderId="53" xfId="0" applyFont="1" applyBorder="1" applyAlignment="1">
      <alignment horizontal="left" vertical="top" wrapText="1"/>
    </xf>
    <xf numFmtId="0" fontId="19" fillId="0" borderId="62" xfId="0" applyFont="1" applyBorder="1" applyAlignment="1">
      <alignment horizontal="center" vertical="top"/>
    </xf>
    <xf numFmtId="0" fontId="19" fillId="0" borderId="69" xfId="0" applyFont="1" applyBorder="1" applyAlignment="1">
      <alignment horizontal="center" vertical="top"/>
    </xf>
    <xf numFmtId="0" fontId="8" fillId="10" borderId="63" xfId="0" applyFont="1" applyFill="1" applyBorder="1" applyAlignment="1">
      <alignment horizontal="left" vertical="top" wrapText="1"/>
    </xf>
    <xf numFmtId="0" fontId="8" fillId="10" borderId="70" xfId="0" applyFont="1" applyFill="1" applyBorder="1" applyAlignment="1">
      <alignment horizontal="left" vertical="top" wrapText="1"/>
    </xf>
    <xf numFmtId="0" fontId="19" fillId="0" borderId="66" xfId="0" applyFont="1" applyBorder="1" applyAlignment="1">
      <alignment horizontal="center" vertical="top"/>
    </xf>
    <xf numFmtId="0" fontId="2" fillId="6" borderId="9" xfId="0" applyFont="1" applyFill="1" applyBorder="1" applyAlignment="1">
      <alignment horizontal="center" vertical="top"/>
    </xf>
    <xf numFmtId="0" fontId="2" fillId="6" borderId="9" xfId="0" applyFont="1" applyFill="1" applyBorder="1" applyAlignment="1">
      <alignment horizontal="left"/>
    </xf>
    <xf numFmtId="0" fontId="2" fillId="6" borderId="9" xfId="0" applyFont="1" applyFill="1" applyBorder="1" applyAlignment="1">
      <alignment horizontal="center"/>
    </xf>
    <xf numFmtId="0" fontId="2" fillId="6" borderId="9" xfId="0" applyFont="1" applyFill="1" applyBorder="1" applyAlignment="1">
      <alignment horizontal="right"/>
    </xf>
    <xf numFmtId="0" fontId="2" fillId="0" borderId="0" xfId="0" applyFont="1" applyAlignment="1">
      <alignment horizontal="center" vertical="top"/>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right"/>
    </xf>
    <xf numFmtId="0" fontId="2" fillId="2" borderId="17"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0" xfId="0" applyFont="1" applyFill="1" applyBorder="1" applyAlignment="1">
      <alignment horizontal="left" vertical="top" wrapText="1"/>
    </xf>
    <xf numFmtId="9" fontId="2" fillId="3" borderId="12" xfId="1" applyFont="1" applyFill="1" applyBorder="1" applyAlignment="1">
      <alignment horizontal="right" vertical="top" wrapText="1"/>
    </xf>
    <xf numFmtId="0" fontId="2" fillId="2" borderId="4" xfId="0" applyFont="1" applyFill="1" applyBorder="1" applyAlignment="1">
      <alignment horizontal="left" vertical="top" wrapText="1"/>
    </xf>
    <xf numFmtId="0" fontId="8" fillId="0" borderId="47" xfId="0" applyFont="1" applyBorder="1" applyAlignment="1">
      <alignment horizontal="center"/>
    </xf>
    <xf numFmtId="0" fontId="8" fillId="0" borderId="48" xfId="0" applyFont="1" applyBorder="1" applyAlignment="1">
      <alignment horizontal="left" vertical="top" wrapText="1"/>
    </xf>
    <xf numFmtId="0" fontId="2" fillId="2" borderId="48" xfId="0" applyFont="1" applyFill="1" applyBorder="1" applyAlignment="1">
      <alignment horizontal="left" vertical="top" wrapText="1"/>
    </xf>
    <xf numFmtId="0" fontId="2" fillId="2" borderId="23" xfId="0" applyFont="1" applyFill="1" applyBorder="1" applyAlignment="1">
      <alignment horizontal="left" vertical="top" wrapText="1"/>
    </xf>
    <xf numFmtId="0" fontId="2" fillId="7" borderId="12" xfId="0" applyFont="1" applyFill="1" applyBorder="1" applyAlignment="1">
      <alignment horizontal="right" vertical="top"/>
    </xf>
    <xf numFmtId="0" fontId="2" fillId="2" borderId="1" xfId="0" applyFont="1" applyFill="1" applyBorder="1" applyAlignment="1">
      <alignment vertical="top"/>
    </xf>
    <xf numFmtId="0" fontId="2" fillId="7" borderId="1" xfId="0" applyFont="1" applyFill="1" applyBorder="1" applyAlignment="1">
      <alignment horizontal="right" vertical="top"/>
    </xf>
    <xf numFmtId="0" fontId="2" fillId="0" borderId="47" xfId="0" applyFont="1" applyBorder="1" applyAlignment="1">
      <alignment horizontal="center"/>
    </xf>
    <xf numFmtId="0" fontId="2" fillId="2" borderId="46" xfId="0" applyFont="1" applyFill="1" applyBorder="1" applyAlignment="1">
      <alignment horizontal="left" vertical="top" wrapText="1"/>
    </xf>
    <xf numFmtId="0" fontId="2" fillId="2" borderId="47" xfId="0" applyFont="1" applyFill="1" applyBorder="1" applyAlignment="1">
      <alignment horizontal="left" vertical="top" wrapText="1"/>
    </xf>
    <xf numFmtId="49" fontId="2" fillId="3" borderId="45" xfId="0" applyNumberFormat="1" applyFont="1" applyFill="1" applyBorder="1"/>
    <xf numFmtId="0" fontId="2" fillId="6" borderId="9" xfId="0" applyFont="1" applyFill="1" applyBorder="1" applyAlignment="1">
      <alignment horizontal="center" vertical="top" wrapText="1"/>
    </xf>
    <xf numFmtId="0" fontId="2" fillId="5" borderId="12" xfId="0" applyFont="1" applyFill="1" applyBorder="1" applyAlignment="1">
      <alignment horizontal="right" vertical="top"/>
    </xf>
    <xf numFmtId="1" fontId="2" fillId="2" borderId="12" xfId="1" applyNumberFormat="1" applyFont="1" applyFill="1" applyBorder="1" applyAlignment="1">
      <alignment horizontal="center" vertical="top"/>
    </xf>
    <xf numFmtId="0" fontId="2" fillId="2" borderId="9" xfId="0" applyFont="1" applyFill="1" applyBorder="1" applyAlignment="1">
      <alignment horizontal="left" vertical="top" wrapText="1"/>
    </xf>
    <xf numFmtId="49" fontId="2" fillId="3" borderId="43" xfId="0" applyNumberFormat="1" applyFont="1" applyFill="1" applyBorder="1"/>
    <xf numFmtId="0" fontId="2" fillId="6" borderId="5" xfId="0" applyFont="1" applyFill="1" applyBorder="1" applyAlignment="1">
      <alignment horizontal="center" vertical="top" wrapText="1"/>
    </xf>
    <xf numFmtId="0" fontId="2" fillId="5" borderId="29" xfId="0" applyFont="1" applyFill="1" applyBorder="1" applyAlignment="1">
      <alignment horizontal="right" vertical="top"/>
    </xf>
    <xf numFmtId="0" fontId="2" fillId="2" borderId="29" xfId="0" applyFont="1" applyFill="1" applyBorder="1" applyAlignment="1">
      <alignment horizontal="left" vertical="top" wrapText="1"/>
    </xf>
    <xf numFmtId="0" fontId="2" fillId="6" borderId="20" xfId="0" applyFont="1" applyFill="1" applyBorder="1" applyAlignment="1">
      <alignment horizontal="center" vertical="top" wrapText="1"/>
    </xf>
    <xf numFmtId="0" fontId="2" fillId="5" borderId="46" xfId="0" applyFont="1" applyFill="1" applyBorder="1" applyAlignment="1">
      <alignment horizontal="right" vertical="top"/>
    </xf>
    <xf numFmtId="0" fontId="2" fillId="0" borderId="9" xfId="0" applyFont="1" applyBorder="1" applyAlignment="1">
      <alignment horizontal="center"/>
    </xf>
    <xf numFmtId="1" fontId="2" fillId="2" borderId="10" xfId="1" applyNumberFormat="1" applyFont="1" applyFill="1" applyBorder="1" applyAlignment="1">
      <alignment horizontal="center" vertical="top"/>
    </xf>
    <xf numFmtId="0" fontId="2" fillId="2" borderId="10" xfId="0" applyFont="1" applyFill="1" applyBorder="1" applyAlignment="1">
      <alignment vertical="top"/>
    </xf>
    <xf numFmtId="0" fontId="2" fillId="2" borderId="12" xfId="0" applyFont="1" applyFill="1" applyBorder="1" applyAlignment="1">
      <alignment vertical="top"/>
    </xf>
    <xf numFmtId="0" fontId="2" fillId="2" borderId="29" xfId="0" applyFont="1" applyFill="1" applyBorder="1" applyAlignment="1">
      <alignment vertical="top"/>
    </xf>
    <xf numFmtId="0" fontId="2" fillId="6" borderId="15" xfId="0" applyFont="1" applyFill="1" applyBorder="1" applyAlignment="1">
      <alignment horizontal="center"/>
    </xf>
    <xf numFmtId="1" fontId="2" fillId="2" borderId="17" xfId="1" applyNumberFormat="1" applyFont="1" applyFill="1" applyBorder="1" applyAlignment="1">
      <alignment horizontal="center" vertical="top"/>
    </xf>
    <xf numFmtId="1" fontId="2" fillId="2" borderId="15" xfId="1" applyNumberFormat="1" applyFont="1" applyFill="1" applyBorder="1" applyAlignment="1">
      <alignment horizontal="center" vertical="top"/>
    </xf>
    <xf numFmtId="0" fontId="2" fillId="6" borderId="20" xfId="0" applyFont="1" applyFill="1" applyBorder="1" applyAlignment="1">
      <alignment horizontal="center"/>
    </xf>
    <xf numFmtId="0" fontId="2" fillId="2" borderId="32"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0" borderId="15" xfId="0" applyFont="1" applyBorder="1" applyAlignment="1">
      <alignment horizontal="center" vertical="top"/>
    </xf>
    <xf numFmtId="0" fontId="2" fillId="2" borderId="15" xfId="0" applyFont="1" applyFill="1" applyBorder="1" applyAlignment="1">
      <alignment horizontal="left" vertical="top" wrapText="1"/>
    </xf>
    <xf numFmtId="0" fontId="2" fillId="0" borderId="18" xfId="0" applyFont="1" applyBorder="1" applyAlignment="1">
      <alignment horizontal="center" vertical="top"/>
    </xf>
    <xf numFmtId="0" fontId="2" fillId="5" borderId="1" xfId="0" applyFont="1" applyFill="1" applyBorder="1" applyAlignment="1">
      <alignment horizontal="right" vertical="top"/>
    </xf>
    <xf numFmtId="0" fontId="2" fillId="6" borderId="47" xfId="0" applyFont="1" applyFill="1" applyBorder="1" applyAlignment="1">
      <alignment horizontal="center" vertical="top"/>
    </xf>
    <xf numFmtId="0" fontId="2" fillId="6" borderId="48" xfId="0" applyFont="1" applyFill="1" applyBorder="1" applyAlignment="1">
      <alignment vertical="top" wrapText="1"/>
    </xf>
    <xf numFmtId="0" fontId="2" fillId="6" borderId="0" xfId="0" applyFont="1" applyFill="1" applyAlignment="1">
      <alignment horizontal="center" vertical="top"/>
    </xf>
    <xf numFmtId="0" fontId="2" fillId="2" borderId="11" xfId="0" applyFont="1" applyFill="1" applyBorder="1" applyAlignment="1">
      <alignment horizontal="left" vertical="top" wrapText="1"/>
    </xf>
    <xf numFmtId="0" fontId="2" fillId="2" borderId="0" xfId="0" applyFont="1" applyFill="1" applyAlignment="1">
      <alignment horizontal="left" vertical="top" wrapText="1"/>
    </xf>
    <xf numFmtId="0" fontId="2" fillId="5" borderId="17" xfId="0" applyFont="1" applyFill="1" applyBorder="1" applyAlignment="1">
      <alignment horizontal="right" vertical="top"/>
    </xf>
    <xf numFmtId="0" fontId="2" fillId="5" borderId="25" xfId="0" applyFont="1" applyFill="1" applyBorder="1" applyAlignment="1">
      <alignment horizontal="right" vertical="top"/>
    </xf>
    <xf numFmtId="0" fontId="2" fillId="2" borderId="25" xfId="0" applyFont="1" applyFill="1" applyBorder="1" applyAlignment="1">
      <alignment vertical="top"/>
    </xf>
    <xf numFmtId="0" fontId="2" fillId="5" borderId="28" xfId="0" applyFont="1" applyFill="1" applyBorder="1" applyAlignment="1">
      <alignment horizontal="right" vertical="top"/>
    </xf>
    <xf numFmtId="0" fontId="2" fillId="2" borderId="28" xfId="0" applyFont="1" applyFill="1" applyBorder="1" applyAlignment="1">
      <alignment vertical="top"/>
    </xf>
    <xf numFmtId="49" fontId="2" fillId="3" borderId="42" xfId="0" applyNumberFormat="1" applyFont="1" applyFill="1" applyBorder="1"/>
    <xf numFmtId="1" fontId="2" fillId="0" borderId="20" xfId="1" applyNumberFormat="1" applyFont="1" applyBorder="1" applyAlignment="1">
      <alignment horizontal="center" vertical="top" wrapText="1"/>
    </xf>
    <xf numFmtId="1" fontId="2" fillId="2" borderId="24" xfId="1" applyNumberFormat="1" applyFont="1" applyFill="1" applyBorder="1" applyAlignment="1">
      <alignment horizontal="center" vertical="top"/>
    </xf>
    <xf numFmtId="9" fontId="2" fillId="6" borderId="20" xfId="0" applyNumberFormat="1" applyFont="1" applyFill="1" applyBorder="1" applyAlignment="1">
      <alignment horizontal="center" vertical="top" wrapText="1"/>
    </xf>
    <xf numFmtId="1" fontId="2" fillId="2" borderId="20" xfId="1" applyNumberFormat="1" applyFont="1" applyFill="1" applyBorder="1" applyAlignment="1">
      <alignment horizontal="center" vertical="top"/>
    </xf>
    <xf numFmtId="0" fontId="2" fillId="0" borderId="22" xfId="0" applyFont="1" applyBorder="1" applyAlignment="1">
      <alignment horizontal="center" vertical="top"/>
    </xf>
    <xf numFmtId="9" fontId="2" fillId="0" borderId="47" xfId="0" applyNumberFormat="1" applyFont="1" applyBorder="1" applyAlignment="1">
      <alignment horizontal="center" vertical="top" wrapText="1"/>
    </xf>
    <xf numFmtId="49" fontId="2" fillId="3" borderId="43" xfId="0" applyNumberFormat="1" applyFont="1" applyFill="1" applyBorder="1" applyAlignment="1">
      <alignment horizontal="center"/>
    </xf>
    <xf numFmtId="0" fontId="1" fillId="6" borderId="0" xfId="0" applyFont="1" applyFill="1" applyAlignment="1">
      <alignment horizontal="left" vertical="top" wrapText="1"/>
    </xf>
    <xf numFmtId="9" fontId="2" fillId="6" borderId="0" xfId="0" applyNumberFormat="1" applyFont="1" applyFill="1" applyAlignment="1">
      <alignment horizontal="center" vertical="top" wrapText="1"/>
    </xf>
    <xf numFmtId="1" fontId="2" fillId="2" borderId="8" xfId="1" applyNumberFormat="1" applyFont="1" applyFill="1" applyBorder="1" applyAlignment="1">
      <alignment horizontal="center" vertical="top"/>
    </xf>
    <xf numFmtId="0" fontId="2" fillId="0" borderId="20" xfId="0" applyFont="1" applyBorder="1" applyAlignment="1">
      <alignment vertical="top" wrapText="1"/>
    </xf>
    <xf numFmtId="9" fontId="2" fillId="0" borderId="5" xfId="0" applyNumberFormat="1" applyFont="1" applyBorder="1" applyAlignment="1">
      <alignment horizontal="center" vertical="top" wrapText="1"/>
    </xf>
    <xf numFmtId="1" fontId="2" fillId="2" borderId="6" xfId="1" applyNumberFormat="1" applyFont="1" applyFill="1" applyBorder="1" applyAlignment="1">
      <alignment horizontal="center" vertical="top"/>
    </xf>
    <xf numFmtId="0" fontId="2" fillId="6" borderId="33" xfId="0" applyFont="1" applyFill="1" applyBorder="1" applyAlignment="1">
      <alignment horizontal="center" vertical="top"/>
    </xf>
    <xf numFmtId="0" fontId="2" fillId="6" borderId="20" xfId="0" applyFont="1" applyFill="1" applyBorder="1" applyAlignment="1">
      <alignment vertical="top" wrapText="1"/>
    </xf>
    <xf numFmtId="0" fontId="1" fillId="6" borderId="47" xfId="0" applyFont="1" applyFill="1" applyBorder="1" applyAlignment="1">
      <alignment vertical="top" wrapText="1"/>
    </xf>
    <xf numFmtId="9" fontId="2" fillId="6" borderId="47" xfId="0" applyNumberFormat="1" applyFont="1" applyFill="1" applyBorder="1" applyAlignment="1">
      <alignment horizontal="center" vertical="top" wrapText="1"/>
    </xf>
    <xf numFmtId="0" fontId="8" fillId="7" borderId="46" xfId="0" applyFont="1" applyFill="1" applyBorder="1" applyAlignment="1">
      <alignment horizontal="right" vertical="top"/>
    </xf>
    <xf numFmtId="9" fontId="8" fillId="3" borderId="46" xfId="1" applyFont="1" applyFill="1" applyBorder="1" applyAlignment="1">
      <alignment horizontal="right" vertical="top"/>
    </xf>
    <xf numFmtId="1" fontId="2" fillId="2" borderId="47" xfId="1" applyNumberFormat="1" applyFont="1" applyFill="1" applyBorder="1" applyAlignment="1">
      <alignment horizontal="center" vertical="top"/>
    </xf>
    <xf numFmtId="1" fontId="2" fillId="2" borderId="5" xfId="1" applyNumberFormat="1" applyFont="1" applyFill="1" applyBorder="1" applyAlignment="1">
      <alignment horizontal="center" vertical="top"/>
    </xf>
    <xf numFmtId="0" fontId="2" fillId="6" borderId="3" xfId="0" applyFont="1" applyFill="1" applyBorder="1" applyAlignment="1">
      <alignment vertical="top" wrapText="1"/>
    </xf>
    <xf numFmtId="1" fontId="8" fillId="3" borderId="46" xfId="1" applyNumberFormat="1" applyFont="1" applyFill="1" applyBorder="1" applyAlignment="1">
      <alignment horizontal="right" vertical="top"/>
    </xf>
    <xf numFmtId="1" fontId="16" fillId="2" borderId="47" xfId="1" applyNumberFormat="1" applyFont="1" applyFill="1" applyBorder="1" applyAlignment="1">
      <alignment horizontal="center" vertical="top"/>
    </xf>
    <xf numFmtId="0" fontId="16" fillId="4" borderId="46" xfId="0" applyFont="1" applyFill="1" applyBorder="1" applyAlignment="1">
      <alignment horizontal="left" vertical="top"/>
    </xf>
    <xf numFmtId="9" fontId="16" fillId="4" borderId="46" xfId="1" applyFont="1" applyFill="1" applyBorder="1" applyAlignment="1">
      <alignment horizontal="left" vertical="top"/>
    </xf>
    <xf numFmtId="0" fontId="2" fillId="6" borderId="0" xfId="0" applyFont="1" applyFill="1" applyAlignment="1">
      <alignment vertical="top" wrapText="1"/>
    </xf>
    <xf numFmtId="1" fontId="2" fillId="2" borderId="9" xfId="1" applyNumberFormat="1" applyFont="1" applyFill="1" applyBorder="1" applyAlignment="1">
      <alignment horizontal="center" vertical="top"/>
    </xf>
    <xf numFmtId="1" fontId="2" fillId="2" borderId="3" xfId="1" applyNumberFormat="1" applyFont="1" applyFill="1" applyBorder="1" applyAlignment="1">
      <alignment horizontal="center" vertical="top"/>
    </xf>
    <xf numFmtId="0" fontId="2" fillId="6" borderId="3" xfId="0" applyFont="1" applyFill="1" applyBorder="1" applyAlignment="1">
      <alignment horizontal="center" vertical="top" wrapText="1"/>
    </xf>
    <xf numFmtId="0" fontId="2" fillId="6" borderId="38" xfId="0" applyFont="1" applyFill="1" applyBorder="1" applyAlignment="1">
      <alignment vertical="top"/>
    </xf>
    <xf numFmtId="0" fontId="8" fillId="0" borderId="47" xfId="0" applyFont="1" applyBorder="1" applyAlignment="1">
      <alignment horizontal="left" vertical="top" wrapText="1"/>
    </xf>
    <xf numFmtId="0" fontId="2" fillId="9" borderId="47" xfId="0" applyFont="1" applyFill="1" applyBorder="1" applyAlignment="1">
      <alignment horizontal="center" vertical="top" wrapText="1"/>
    </xf>
    <xf numFmtId="9" fontId="7" fillId="4" borderId="46" xfId="1" applyFont="1" applyFill="1" applyBorder="1" applyAlignment="1">
      <alignment horizontal="left" vertical="top"/>
    </xf>
    <xf numFmtId="0" fontId="2" fillId="0" borderId="0" xfId="0" applyFont="1" applyAlignment="1">
      <alignment horizontal="left" vertical="top"/>
    </xf>
    <xf numFmtId="0" fontId="2" fillId="0" borderId="0" xfId="0" applyFont="1" applyAlignment="1">
      <alignment horizontal="right" vertical="top"/>
    </xf>
    <xf numFmtId="1" fontId="2" fillId="0" borderId="0" xfId="0" applyNumberFormat="1" applyFont="1" applyAlignment="1">
      <alignment vertical="top"/>
    </xf>
    <xf numFmtId="9" fontId="2" fillId="0" borderId="0" xfId="1" applyFont="1" applyFill="1" applyBorder="1" applyAlignment="1">
      <alignment horizontal="right" vertical="top"/>
    </xf>
    <xf numFmtId="1" fontId="2" fillId="0" borderId="0" xfId="1" applyNumberFormat="1" applyFont="1" applyFill="1" applyBorder="1" applyAlignment="1">
      <alignment horizontal="center" vertical="top"/>
    </xf>
    <xf numFmtId="0" fontId="2" fillId="0" borderId="9" xfId="0" applyFont="1" applyBorder="1" applyAlignment="1">
      <alignment horizontal="left"/>
    </xf>
    <xf numFmtId="0" fontId="2" fillId="0" borderId="9" xfId="0" applyFont="1" applyBorder="1" applyAlignment="1">
      <alignment horizontal="right"/>
    </xf>
    <xf numFmtId="0" fontId="6" fillId="0" borderId="46" xfId="0" applyFont="1" applyBorder="1" applyAlignment="1">
      <alignment horizontal="center"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0" borderId="49" xfId="0" applyFont="1" applyBorder="1" applyAlignment="1">
      <alignment horizontal="left" vertical="center"/>
    </xf>
    <xf numFmtId="0" fontId="1" fillId="6" borderId="10" xfId="0" applyFont="1" applyFill="1" applyBorder="1" applyAlignment="1">
      <alignment horizontal="left" vertical="top" wrapText="1"/>
    </xf>
    <xf numFmtId="0" fontId="1" fillId="6" borderId="16" xfId="0" applyFont="1" applyFill="1" applyBorder="1" applyAlignment="1">
      <alignment horizontal="left" vertical="top" wrapText="1"/>
    </xf>
    <xf numFmtId="0" fontId="1" fillId="6" borderId="15" xfId="0" applyFont="1" applyFill="1" applyBorder="1" applyAlignment="1">
      <alignment vertical="top" wrapText="1"/>
    </xf>
    <xf numFmtId="0" fontId="1" fillId="6" borderId="4"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0" xfId="0" applyFont="1" applyAlignment="1">
      <alignment horizontal="left" vertical="top" wrapText="1"/>
    </xf>
    <xf numFmtId="0" fontId="1" fillId="6" borderId="48" xfId="0" applyFont="1" applyFill="1" applyBorder="1" applyAlignment="1">
      <alignment horizontal="left" vertical="top" wrapText="1"/>
    </xf>
    <xf numFmtId="165" fontId="1" fillId="0" borderId="47" xfId="0" applyNumberFormat="1" applyFont="1" applyBorder="1" applyAlignment="1">
      <alignment horizontal="center" vertical="top" wrapText="1"/>
    </xf>
    <xf numFmtId="166" fontId="1" fillId="6" borderId="15" xfId="0" applyNumberFormat="1" applyFont="1" applyFill="1" applyBorder="1" applyAlignment="1">
      <alignment horizontal="center" vertical="top" wrapText="1"/>
    </xf>
    <xf numFmtId="166" fontId="1" fillId="6" borderId="3" xfId="0" applyNumberFormat="1" applyFont="1" applyFill="1" applyBorder="1" applyAlignment="1">
      <alignment horizontal="center" vertical="top" wrapText="1"/>
    </xf>
    <xf numFmtId="166" fontId="8" fillId="6" borderId="23" xfId="0" applyNumberFormat="1" applyFont="1" applyFill="1" applyBorder="1" applyAlignment="1">
      <alignment horizontal="center" vertical="top"/>
    </xf>
    <xf numFmtId="49" fontId="1" fillId="3" borderId="41" xfId="0" applyNumberFormat="1" applyFont="1" applyFill="1" applyBorder="1" applyAlignment="1">
      <alignment wrapText="1"/>
    </xf>
    <xf numFmtId="0" fontId="29" fillId="16" borderId="76" xfId="0" applyFont="1" applyFill="1" applyBorder="1" applyAlignment="1">
      <alignment horizontal="center" vertical="center" wrapText="1"/>
    </xf>
    <xf numFmtId="0" fontId="29" fillId="16" borderId="77" xfId="0" applyFont="1" applyFill="1" applyBorder="1" applyAlignment="1">
      <alignment horizontal="center" vertical="center" wrapText="1"/>
    </xf>
    <xf numFmtId="0" fontId="29" fillId="16" borderId="78" xfId="0" applyFont="1" applyFill="1" applyBorder="1" applyAlignment="1">
      <alignment horizontal="center" vertical="center" wrapText="1"/>
    </xf>
    <xf numFmtId="0" fontId="0" fillId="18" borderId="76" xfId="0" applyFill="1" applyBorder="1" applyAlignment="1">
      <alignment vertical="top" wrapText="1"/>
    </xf>
    <xf numFmtId="0" fontId="0" fillId="18" borderId="77" xfId="0" applyFill="1" applyBorder="1" applyAlignment="1">
      <alignment vertical="top" wrapText="1"/>
    </xf>
    <xf numFmtId="0" fontId="0" fillId="18" borderId="78" xfId="0" applyFill="1" applyBorder="1" applyAlignment="1">
      <alignment vertical="top" wrapText="1"/>
    </xf>
    <xf numFmtId="0" fontId="0" fillId="17" borderId="76" xfId="0" applyFill="1" applyBorder="1" applyAlignment="1">
      <alignment vertical="top" wrapText="1"/>
    </xf>
    <xf numFmtId="0" fontId="0" fillId="17" borderId="77" xfId="0" applyFill="1" applyBorder="1" applyAlignment="1">
      <alignment vertical="top" wrapText="1"/>
    </xf>
    <xf numFmtId="0" fontId="0" fillId="17" borderId="78" xfId="0" applyFill="1" applyBorder="1" applyAlignment="1">
      <alignment vertical="top" wrapText="1"/>
    </xf>
    <xf numFmtId="0" fontId="0" fillId="18" borderId="73" xfId="0" applyFill="1" applyBorder="1" applyAlignment="1">
      <alignment vertical="top" wrapText="1"/>
    </xf>
    <xf numFmtId="0" fontId="0" fillId="18" borderId="74" xfId="0" applyFill="1" applyBorder="1" applyAlignment="1">
      <alignment vertical="top" wrapText="1"/>
    </xf>
    <xf numFmtId="0" fontId="0" fillId="18" borderId="75" xfId="0" applyFill="1" applyBorder="1" applyAlignment="1">
      <alignment vertical="top" wrapText="1"/>
    </xf>
    <xf numFmtId="0" fontId="28" fillId="14" borderId="79" xfId="0" applyFont="1" applyFill="1" applyBorder="1" applyAlignment="1">
      <alignment horizontal="center" vertical="top" wrapText="1"/>
    </xf>
    <xf numFmtId="0" fontId="28" fillId="14" borderId="80" xfId="0" applyFont="1" applyFill="1" applyBorder="1" applyAlignment="1">
      <alignment horizontal="center" vertical="top" wrapText="1"/>
    </xf>
    <xf numFmtId="0" fontId="29" fillId="14" borderId="80" xfId="0" applyFont="1" applyFill="1" applyBorder="1" applyAlignment="1">
      <alignment horizontal="center" vertical="top" wrapText="1"/>
    </xf>
    <xf numFmtId="0" fontId="30" fillId="14" borderId="80" xfId="0" applyFont="1" applyFill="1" applyBorder="1" applyAlignment="1">
      <alignment horizontal="center" vertical="top" wrapText="1"/>
    </xf>
    <xf numFmtId="0" fontId="29" fillId="14" borderId="81" xfId="0" applyFont="1" applyFill="1" applyBorder="1" applyAlignment="1">
      <alignment horizontal="center" vertical="top" wrapText="1"/>
    </xf>
    <xf numFmtId="0" fontId="29" fillId="14" borderId="77" xfId="0" applyFont="1" applyFill="1" applyBorder="1" applyAlignment="1">
      <alignment horizontal="center" vertical="top" wrapText="1"/>
    </xf>
    <xf numFmtId="0" fontId="31" fillId="13" borderId="82" xfId="0" applyFont="1" applyFill="1" applyBorder="1" applyAlignment="1">
      <alignment horizontal="center" vertical="top" wrapText="1"/>
    </xf>
    <xf numFmtId="0" fontId="32" fillId="13" borderId="83" xfId="0" applyFont="1" applyFill="1" applyBorder="1" applyAlignment="1">
      <alignment horizontal="left" vertical="top" wrapText="1"/>
    </xf>
    <xf numFmtId="1" fontId="33" fillId="13" borderId="83" xfId="0" applyNumberFormat="1" applyFont="1" applyFill="1" applyBorder="1" applyAlignment="1">
      <alignment horizontal="left" vertical="top" wrapText="1"/>
    </xf>
    <xf numFmtId="0" fontId="34" fillId="13" borderId="83" xfId="0" applyFont="1" applyFill="1" applyBorder="1" applyAlignment="1">
      <alignment horizontal="left" vertical="top" wrapText="1"/>
    </xf>
    <xf numFmtId="0" fontId="35" fillId="13" borderId="83" xfId="0" applyFont="1" applyFill="1" applyBorder="1" applyAlignment="1">
      <alignment horizontal="left" vertical="top" wrapText="1"/>
    </xf>
    <xf numFmtId="0" fontId="35" fillId="13" borderId="81" xfId="0" applyFont="1" applyFill="1" applyBorder="1" applyAlignment="1">
      <alignment vertical="top" wrapText="1"/>
    </xf>
    <xf numFmtId="0" fontId="35" fillId="13" borderId="77" xfId="0" applyFont="1" applyFill="1" applyBorder="1" applyAlignment="1">
      <alignment vertical="top" wrapText="1"/>
    </xf>
    <xf numFmtId="1" fontId="35" fillId="13" borderId="83" xfId="0" applyNumberFormat="1" applyFont="1" applyFill="1" applyBorder="1" applyAlignment="1">
      <alignment horizontal="left" vertical="top" wrapText="1"/>
    </xf>
    <xf numFmtId="0" fontId="31" fillId="13" borderId="79" xfId="0" applyFont="1" applyFill="1" applyBorder="1" applyAlignment="1">
      <alignment horizontal="center" vertical="top" wrapText="1"/>
    </xf>
    <xf numFmtId="0" fontId="32" fillId="13" borderId="80" xfId="0" applyFont="1" applyFill="1" applyBorder="1" applyAlignment="1">
      <alignment horizontal="left" vertical="top" wrapText="1"/>
    </xf>
    <xf numFmtId="1" fontId="33" fillId="13" borderId="80" xfId="0" applyNumberFormat="1" applyFont="1" applyFill="1" applyBorder="1" applyAlignment="1">
      <alignment horizontal="left" vertical="top" wrapText="1"/>
    </xf>
    <xf numFmtId="0" fontId="34" fillId="13" borderId="80" xfId="0" applyFont="1" applyFill="1" applyBorder="1" applyAlignment="1">
      <alignment horizontal="left" vertical="top" wrapText="1"/>
    </xf>
    <xf numFmtId="0" fontId="35" fillId="13" borderId="80" xfId="0" applyFont="1" applyFill="1" applyBorder="1" applyAlignment="1">
      <alignment horizontal="left" vertical="top" wrapText="1"/>
    </xf>
    <xf numFmtId="0" fontId="31" fillId="13" borderId="79" xfId="0" applyFont="1" applyFill="1" applyBorder="1" applyAlignment="1">
      <alignment vertical="top" wrapText="1"/>
    </xf>
    <xf numFmtId="0" fontId="32" fillId="13" borderId="80" xfId="0" applyFont="1" applyFill="1" applyBorder="1" applyAlignment="1">
      <alignment vertical="top" wrapText="1"/>
    </xf>
    <xf numFmtId="0" fontId="31" fillId="13" borderId="80" xfId="0" applyFont="1" applyFill="1" applyBorder="1" applyAlignment="1">
      <alignment horizontal="center" vertical="top" wrapText="1"/>
    </xf>
    <xf numFmtId="1" fontId="35" fillId="13" borderId="80" xfId="0" applyNumberFormat="1" applyFont="1" applyFill="1" applyBorder="1" applyAlignment="1">
      <alignment horizontal="left" vertical="top" wrapText="1"/>
    </xf>
    <xf numFmtId="0" fontId="35" fillId="13" borderId="84" xfId="0" applyFont="1" applyFill="1" applyBorder="1" applyAlignment="1">
      <alignment vertical="top" wrapText="1"/>
    </xf>
    <xf numFmtId="0" fontId="31" fillId="13" borderId="83" xfId="0" applyFont="1" applyFill="1" applyBorder="1" applyAlignment="1">
      <alignment horizontal="center" vertical="top" wrapText="1"/>
    </xf>
    <xf numFmtId="0" fontId="32" fillId="13" borderId="83" xfId="0" applyFont="1" applyFill="1" applyBorder="1" applyAlignment="1">
      <alignment vertical="top" wrapText="1"/>
    </xf>
    <xf numFmtId="0" fontId="32" fillId="13" borderId="83" xfId="0" applyFont="1" applyFill="1" applyBorder="1" applyAlignment="1">
      <alignment horizontal="center" vertical="top" wrapText="1"/>
    </xf>
    <xf numFmtId="0" fontId="6" fillId="18" borderId="83" xfId="0" applyFont="1" applyFill="1" applyBorder="1" applyAlignment="1">
      <alignment horizontal="center" vertical="top" wrapText="1"/>
    </xf>
    <xf numFmtId="0" fontId="1" fillId="18" borderId="83" xfId="0" applyFont="1" applyFill="1" applyBorder="1" applyAlignment="1">
      <alignment horizontal="left" vertical="top" wrapText="1"/>
    </xf>
    <xf numFmtId="0" fontId="1" fillId="18" borderId="83" xfId="0" applyFont="1" applyFill="1" applyBorder="1" applyAlignment="1">
      <alignment horizontal="center" vertical="top" wrapText="1"/>
    </xf>
    <xf numFmtId="0" fontId="0" fillId="18" borderId="83" xfId="0" applyFill="1" applyBorder="1" applyAlignment="1">
      <alignment horizontal="left" vertical="top" wrapText="1"/>
    </xf>
    <xf numFmtId="0" fontId="0" fillId="18" borderId="84" xfId="0" applyFill="1" applyBorder="1" applyAlignment="1">
      <alignment vertical="top" wrapText="1"/>
    </xf>
    <xf numFmtId="0" fontId="6" fillId="0" borderId="83" xfId="0" applyFont="1" applyBorder="1" applyAlignment="1">
      <alignment horizontal="center" vertical="top" wrapText="1"/>
    </xf>
    <xf numFmtId="0" fontId="1" fillId="0" borderId="83" xfId="0" applyFont="1" applyBorder="1" applyAlignment="1">
      <alignment horizontal="left" vertical="top" wrapText="1"/>
    </xf>
    <xf numFmtId="0" fontId="1" fillId="0" borderId="83" xfId="0" applyFont="1" applyBorder="1" applyAlignment="1">
      <alignment horizontal="center" vertical="top" wrapText="1"/>
    </xf>
    <xf numFmtId="0" fontId="0" fillId="0" borderId="83" xfId="0" applyBorder="1" applyAlignment="1">
      <alignment horizontal="left" vertical="top" wrapText="1"/>
    </xf>
    <xf numFmtId="0" fontId="0" fillId="0" borderId="84" xfId="0" applyBorder="1" applyAlignment="1">
      <alignment vertical="top" wrapText="1"/>
    </xf>
    <xf numFmtId="0" fontId="0" fillId="0" borderId="77" xfId="0" applyBorder="1" applyAlignment="1">
      <alignment vertical="top" wrapText="1"/>
    </xf>
    <xf numFmtId="0" fontId="6" fillId="18" borderId="85" xfId="0" applyFont="1" applyFill="1" applyBorder="1" applyAlignment="1">
      <alignment horizontal="center" vertical="top" wrapText="1"/>
    </xf>
    <xf numFmtId="0" fontId="1" fillId="18" borderId="85" xfId="0" applyFont="1" applyFill="1" applyBorder="1" applyAlignment="1">
      <alignment horizontal="left" vertical="top" wrapText="1"/>
    </xf>
    <xf numFmtId="0" fontId="1" fillId="18" borderId="85" xfId="0" applyFont="1" applyFill="1" applyBorder="1" applyAlignment="1">
      <alignment vertical="top" wrapText="1"/>
    </xf>
    <xf numFmtId="0" fontId="0" fillId="18" borderId="85" xfId="0" applyFill="1" applyBorder="1" applyAlignment="1">
      <alignment horizontal="left" vertical="top" wrapText="1"/>
    </xf>
    <xf numFmtId="0" fontId="0" fillId="18" borderId="86" xfId="0" applyFill="1" applyBorder="1" applyAlignment="1">
      <alignment vertical="top" wrapText="1"/>
    </xf>
    <xf numFmtId="0" fontId="37" fillId="19" borderId="76" xfId="0" applyFont="1" applyFill="1" applyBorder="1" applyAlignment="1">
      <alignment horizontal="center" vertical="center"/>
    </xf>
    <xf numFmtId="0" fontId="37" fillId="19" borderId="87" xfId="0" applyFont="1" applyFill="1" applyBorder="1" applyAlignment="1">
      <alignment horizontal="center" vertical="center" wrapText="1"/>
    </xf>
    <xf numFmtId="0" fontId="37" fillId="19" borderId="87" xfId="0" applyFont="1" applyFill="1" applyBorder="1" applyAlignment="1">
      <alignment horizontal="center" vertical="center"/>
    </xf>
    <xf numFmtId="0" fontId="37" fillId="19" borderId="88" xfId="0" applyFont="1" applyFill="1" applyBorder="1" applyAlignment="1">
      <alignment horizontal="center" vertical="center" wrapText="1"/>
    </xf>
    <xf numFmtId="0" fontId="1" fillId="18" borderId="89" xfId="0" applyFont="1" applyFill="1" applyBorder="1" applyAlignment="1">
      <alignment vertical="center"/>
    </xf>
    <xf numFmtId="0" fontId="0" fillId="18" borderId="34" xfId="0" applyFill="1" applyBorder="1"/>
    <xf numFmtId="0" fontId="1" fillId="18" borderId="34" xfId="0" applyFont="1" applyFill="1" applyBorder="1" applyAlignment="1">
      <alignment vertical="center" wrapText="1"/>
    </xf>
    <xf numFmtId="14" fontId="1" fillId="18" borderId="34" xfId="0" applyNumberFormat="1" applyFont="1" applyFill="1" applyBorder="1" applyAlignment="1">
      <alignment horizontal="center" vertical="center"/>
    </xf>
    <xf numFmtId="0" fontId="1" fillId="18" borderId="34" xfId="0" applyFont="1" applyFill="1" applyBorder="1" applyAlignment="1">
      <alignment horizontal="center" vertical="center"/>
    </xf>
    <xf numFmtId="0" fontId="10" fillId="18" borderId="34" xfId="2" applyFont="1" applyFill="1" applyBorder="1" applyAlignment="1">
      <alignment horizontal="center" vertical="center"/>
    </xf>
    <xf numFmtId="0" fontId="1" fillId="18" borderId="29" xfId="0" applyFont="1" applyFill="1" applyBorder="1" applyAlignment="1">
      <alignment horizontal="center" vertical="center"/>
    </xf>
    <xf numFmtId="0" fontId="1" fillId="0" borderId="89" xfId="0" applyFont="1" applyBorder="1" applyAlignment="1">
      <alignment vertical="center"/>
    </xf>
    <xf numFmtId="0" fontId="0" fillId="0" borderId="34" xfId="0" applyBorder="1"/>
    <xf numFmtId="0" fontId="1" fillId="0" borderId="34" xfId="0" applyFont="1" applyBorder="1" applyAlignment="1">
      <alignment vertical="center" wrapText="1"/>
    </xf>
    <xf numFmtId="14" fontId="1" fillId="0" borderId="34" xfId="0" applyNumberFormat="1" applyFont="1" applyBorder="1" applyAlignment="1">
      <alignment horizontal="center" vertical="center"/>
    </xf>
    <xf numFmtId="164" fontId="1" fillId="0" borderId="34" xfId="0" applyNumberFormat="1" applyFont="1" applyBorder="1" applyAlignment="1">
      <alignment horizontal="center" vertical="center"/>
    </xf>
    <xf numFmtId="0" fontId="1" fillId="0" borderId="34" xfId="0" applyFont="1" applyBorder="1" applyAlignment="1">
      <alignment horizontal="center" vertical="center"/>
    </xf>
    <xf numFmtId="0" fontId="10" fillId="0" borderId="34" xfId="2" applyFont="1" applyBorder="1" applyAlignment="1">
      <alignment horizontal="center" vertical="center"/>
    </xf>
    <xf numFmtId="0" fontId="1" fillId="0" borderId="29" xfId="0" applyFont="1" applyBorder="1" applyAlignment="1">
      <alignment horizontal="center" vertical="center"/>
    </xf>
    <xf numFmtId="164" fontId="1" fillId="18" borderId="34" xfId="0" applyNumberFormat="1" applyFont="1" applyFill="1" applyBorder="1" applyAlignment="1">
      <alignment horizontal="center" vertical="center"/>
    </xf>
    <xf numFmtId="0" fontId="1" fillId="0" borderId="34" xfId="2" applyFont="1" applyBorder="1" applyAlignment="1">
      <alignment horizontal="center" vertical="center"/>
    </xf>
    <xf numFmtId="0" fontId="1" fillId="18" borderId="34" xfId="2" applyFont="1" applyFill="1" applyBorder="1" applyAlignment="1">
      <alignment horizontal="center" vertical="center"/>
    </xf>
    <xf numFmtId="0" fontId="1" fillId="0" borderId="90" xfId="0" applyFont="1" applyBorder="1" applyAlignment="1">
      <alignment vertical="center"/>
    </xf>
    <xf numFmtId="0" fontId="0" fillId="0" borderId="2" xfId="0" applyBorder="1"/>
    <xf numFmtId="0" fontId="1" fillId="0" borderId="26" xfId="0" applyFont="1" applyBorder="1" applyAlignment="1">
      <alignment vertical="center" wrapText="1"/>
    </xf>
    <xf numFmtId="0" fontId="1" fillId="0" borderId="26" xfId="0" applyFont="1" applyBorder="1" applyAlignment="1">
      <alignment horizontal="center" vertical="center"/>
    </xf>
    <xf numFmtId="164" fontId="6" fillId="0" borderId="26" xfId="0" applyNumberFormat="1" applyFont="1" applyBorder="1" applyAlignment="1">
      <alignment horizontal="center" vertical="center"/>
    </xf>
    <xf numFmtId="0" fontId="6" fillId="0" borderId="26" xfId="0" applyFont="1" applyBorder="1" applyAlignment="1">
      <alignment horizontal="center" vertical="center"/>
    </xf>
    <xf numFmtId="0" fontId="1" fillId="0" borderId="2" xfId="0" applyFont="1" applyBorder="1" applyAlignment="1">
      <alignment horizontal="center" vertical="center"/>
    </xf>
    <xf numFmtId="0" fontId="1" fillId="6" borderId="14" xfId="0" applyFont="1" applyFill="1" applyBorder="1" applyAlignment="1">
      <alignment horizontal="left" vertical="top" wrapText="1"/>
    </xf>
    <xf numFmtId="0" fontId="1" fillId="6" borderId="20" xfId="0" applyFont="1" applyFill="1" applyBorder="1" applyAlignment="1">
      <alignment horizontal="left" vertical="top" wrapText="1"/>
    </xf>
    <xf numFmtId="0" fontId="2" fillId="6" borderId="13" xfId="0" applyFont="1" applyFill="1" applyBorder="1" applyAlignment="1">
      <alignment horizontal="center" vertical="top"/>
    </xf>
    <xf numFmtId="0" fontId="2" fillId="6" borderId="19" xfId="0" applyFont="1" applyFill="1" applyBorder="1" applyAlignment="1">
      <alignment horizontal="center" vertical="top"/>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2" fillId="0" borderId="20" xfId="0" applyFont="1" applyBorder="1" applyAlignment="1">
      <alignment horizontal="left" vertical="top" wrapText="1"/>
    </xf>
    <xf numFmtId="0" fontId="1" fillId="6" borderId="0" xfId="0" applyFont="1" applyFill="1" applyAlignment="1">
      <alignment horizontal="left" vertical="top" wrapText="1"/>
    </xf>
    <xf numFmtId="0" fontId="2" fillId="6" borderId="18" xfId="0" applyFont="1" applyFill="1" applyBorder="1" applyAlignment="1">
      <alignment horizontal="center" vertical="top"/>
    </xf>
    <xf numFmtId="0" fontId="11" fillId="0" borderId="0" xfId="0" applyFont="1" applyAlignment="1">
      <alignment horizontal="left" vertical="top" wrapText="1"/>
    </xf>
    <xf numFmtId="0" fontId="11" fillId="0" borderId="20" xfId="0" applyFont="1" applyBorder="1" applyAlignment="1">
      <alignment horizontal="left" vertical="top" wrapText="1"/>
    </xf>
    <xf numFmtId="0" fontId="2" fillId="0" borderId="13" xfId="0" applyFont="1" applyBorder="1" applyAlignment="1">
      <alignment horizontal="center"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1" fillId="0" borderId="14" xfId="0" applyFont="1" applyBorder="1" applyAlignment="1">
      <alignment horizontal="left" vertical="top" wrapText="1"/>
    </xf>
    <xf numFmtId="0" fontId="1" fillId="0" borderId="0" xfId="0" applyFont="1" applyAlignment="1">
      <alignment horizontal="left" vertical="top" wrapText="1"/>
    </xf>
    <xf numFmtId="0" fontId="1" fillId="0" borderId="20" xfId="0" applyFont="1" applyBorder="1" applyAlignment="1">
      <alignment horizontal="left" vertical="top" wrapText="1"/>
    </xf>
    <xf numFmtId="0" fontId="2" fillId="6" borderId="0" xfId="0" applyFont="1" applyFill="1" applyAlignment="1">
      <alignment vertical="top" wrapText="1"/>
    </xf>
    <xf numFmtId="0" fontId="2" fillId="6" borderId="20" xfId="0" applyFont="1" applyFill="1" applyBorder="1" applyAlignment="1">
      <alignment vertical="top" wrapText="1"/>
    </xf>
    <xf numFmtId="0" fontId="8" fillId="0" borderId="13" xfId="0" applyFont="1" applyBorder="1" applyAlignment="1">
      <alignment horizontal="center" vertical="top"/>
    </xf>
    <xf numFmtId="0" fontId="8" fillId="0" borderId="18" xfId="0" applyFont="1" applyBorder="1" applyAlignment="1">
      <alignment horizontal="center" vertical="top"/>
    </xf>
    <xf numFmtId="0" fontId="8" fillId="0" borderId="19" xfId="0" applyFont="1" applyBorder="1" applyAlignment="1">
      <alignment horizontal="center" vertical="top"/>
    </xf>
    <xf numFmtId="0" fontId="8" fillId="0" borderId="13" xfId="0" applyFont="1" applyBorder="1" applyAlignment="1">
      <alignment horizontal="center" vertical="top" wrapText="1"/>
    </xf>
    <xf numFmtId="0" fontId="8" fillId="0" borderId="18" xfId="0" applyFont="1" applyBorder="1" applyAlignment="1">
      <alignment horizontal="center" vertical="top" wrapText="1"/>
    </xf>
    <xf numFmtId="0" fontId="8" fillId="0" borderId="19" xfId="0" applyFont="1" applyBorder="1" applyAlignment="1">
      <alignment horizontal="center" vertical="top" wrapText="1"/>
    </xf>
    <xf numFmtId="0" fontId="2" fillId="6" borderId="14" xfId="0" applyFont="1" applyFill="1" applyBorder="1" applyAlignment="1">
      <alignment horizontal="left" vertical="top" wrapText="1"/>
    </xf>
    <xf numFmtId="0" fontId="2" fillId="6" borderId="0" xfId="0" applyFont="1" applyFill="1" applyAlignment="1">
      <alignment horizontal="left" vertical="top" wrapText="1"/>
    </xf>
    <xf numFmtId="0" fontId="2" fillId="0" borderId="13" xfId="0" applyFont="1" applyBorder="1" applyAlignment="1">
      <alignment horizontal="center" vertical="top"/>
    </xf>
    <xf numFmtId="0" fontId="2" fillId="0" borderId="18" xfId="0" applyFont="1" applyBorder="1" applyAlignment="1">
      <alignment horizontal="center" vertical="top"/>
    </xf>
    <xf numFmtId="0" fontId="2" fillId="0" borderId="19" xfId="0" applyFont="1" applyBorder="1" applyAlignment="1">
      <alignment horizontal="center" vertical="top"/>
    </xf>
    <xf numFmtId="0" fontId="8" fillId="0" borderId="14" xfId="0" applyFont="1" applyBorder="1" applyAlignment="1">
      <alignment horizontal="left" vertical="top" wrapText="1"/>
    </xf>
    <xf numFmtId="0" fontId="8" fillId="0" borderId="0" xfId="0" applyFont="1" applyAlignment="1">
      <alignment horizontal="left" vertical="top" wrapText="1"/>
    </xf>
    <xf numFmtId="0" fontId="8" fillId="0" borderId="20" xfId="0" applyFont="1" applyBorder="1" applyAlignment="1">
      <alignment horizontal="left" vertical="top" wrapText="1"/>
    </xf>
    <xf numFmtId="0" fontId="2" fillId="6" borderId="20"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6" borderId="8" xfId="0" applyFont="1" applyFill="1" applyBorder="1" applyAlignment="1">
      <alignment horizontal="left" vertical="top" wrapText="1"/>
    </xf>
    <xf numFmtId="0" fontId="2" fillId="6" borderId="21" xfId="0" applyFont="1" applyFill="1" applyBorder="1" applyAlignment="1">
      <alignment horizontal="left" vertical="top" wrapText="1"/>
    </xf>
    <xf numFmtId="0" fontId="8" fillId="6" borderId="6"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10" xfId="0" applyFont="1" applyFill="1" applyBorder="1" applyAlignment="1">
      <alignment horizontal="left" vertical="top" wrapText="1"/>
    </xf>
    <xf numFmtId="0" fontId="2" fillId="6" borderId="5" xfId="0" applyFont="1" applyFill="1" applyBorder="1" applyAlignment="1">
      <alignment horizontal="center" vertical="top" wrapText="1"/>
    </xf>
    <xf numFmtId="0" fontId="2" fillId="6" borderId="0" xfId="0" applyFont="1" applyFill="1" applyAlignment="1">
      <alignment horizontal="center" vertical="top" wrapText="1"/>
    </xf>
    <xf numFmtId="0" fontId="2" fillId="6" borderId="9" xfId="0" applyFont="1" applyFill="1" applyBorder="1" applyAlignment="1">
      <alignment horizontal="center" vertical="top" wrapText="1"/>
    </xf>
    <xf numFmtId="0" fontId="8" fillId="6" borderId="5" xfId="0" applyFont="1" applyFill="1" applyBorder="1" applyAlignment="1">
      <alignment horizontal="center" vertical="top"/>
    </xf>
    <xf numFmtId="0" fontId="8" fillId="6" borderId="0" xfId="0" applyFont="1" applyFill="1" applyAlignment="1">
      <alignment horizontal="center" vertical="top"/>
    </xf>
    <xf numFmtId="0" fontId="8" fillId="6" borderId="9" xfId="0" applyFont="1" applyFill="1" applyBorder="1" applyAlignment="1">
      <alignment horizontal="center" vertical="top"/>
    </xf>
    <xf numFmtId="49" fontId="6" fillId="5" borderId="2" xfId="0" applyNumberFormat="1" applyFont="1" applyFill="1" applyBorder="1" applyAlignment="1">
      <alignment horizontal="left" vertical="top"/>
    </xf>
    <xf numFmtId="49" fontId="6" fillId="5" borderId="3" xfId="0" applyNumberFormat="1" applyFont="1" applyFill="1" applyBorder="1" applyAlignment="1">
      <alignment horizontal="left" vertical="top"/>
    </xf>
    <xf numFmtId="49" fontId="6" fillId="5" borderId="4" xfId="0" applyNumberFormat="1" applyFont="1" applyFill="1" applyBorder="1" applyAlignment="1">
      <alignment horizontal="left" vertical="top"/>
    </xf>
    <xf numFmtId="0" fontId="6" fillId="3" borderId="2" xfId="0" applyFont="1" applyFill="1" applyBorder="1" applyAlignment="1">
      <alignment horizontal="right"/>
    </xf>
    <xf numFmtId="0" fontId="6" fillId="3" borderId="3" xfId="0" applyFont="1" applyFill="1" applyBorder="1" applyAlignment="1">
      <alignment horizontal="right"/>
    </xf>
    <xf numFmtId="0" fontId="2" fillId="0" borderId="6" xfId="0" applyFont="1" applyBorder="1" applyAlignment="1">
      <alignment vertical="top" wrapText="1"/>
    </xf>
    <xf numFmtId="0" fontId="2" fillId="0" borderId="8" xfId="0" applyFont="1" applyBorder="1" applyAlignment="1">
      <alignment vertical="top" wrapText="1"/>
    </xf>
    <xf numFmtId="0" fontId="2" fillId="0" borderId="10" xfId="0" applyFont="1" applyBorder="1" applyAlignment="1">
      <alignment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9" xfId="0" applyFont="1" applyBorder="1" applyAlignment="1">
      <alignment horizontal="center" vertical="top" wrapText="1"/>
    </xf>
    <xf numFmtId="9" fontId="2" fillId="6" borderId="14" xfId="0" applyNumberFormat="1" applyFont="1" applyFill="1" applyBorder="1" applyAlignment="1">
      <alignment horizontal="center" vertical="top" wrapText="1"/>
    </xf>
    <xf numFmtId="9" fontId="2" fillId="6" borderId="20" xfId="0" applyNumberFormat="1" applyFont="1" applyFill="1" applyBorder="1" applyAlignment="1">
      <alignment horizontal="center" vertical="top" wrapText="1"/>
    </xf>
    <xf numFmtId="0" fontId="11" fillId="6" borderId="0" xfId="0" applyFont="1" applyFill="1" applyAlignment="1">
      <alignment horizontal="left" vertical="top" wrapText="1"/>
    </xf>
    <xf numFmtId="0" fontId="11" fillId="6" borderId="20" xfId="0" applyFont="1" applyFill="1" applyBorder="1" applyAlignment="1">
      <alignment horizontal="left" vertical="top" wrapText="1"/>
    </xf>
    <xf numFmtId="0" fontId="2" fillId="6" borderId="13" xfId="0" applyFont="1" applyFill="1" applyBorder="1" applyAlignment="1">
      <alignment horizontal="center" vertical="top" wrapText="1"/>
    </xf>
    <xf numFmtId="0" fontId="2" fillId="6" borderId="18" xfId="0" applyFont="1" applyFill="1" applyBorder="1" applyAlignment="1">
      <alignment horizontal="center" vertical="top" wrapText="1"/>
    </xf>
    <xf numFmtId="0" fontId="8" fillId="0" borderId="14" xfId="0" applyFont="1" applyBorder="1" applyAlignment="1">
      <alignment vertical="top" wrapText="1"/>
    </xf>
    <xf numFmtId="0" fontId="8" fillId="0" borderId="0" xfId="0" applyFont="1" applyAlignment="1">
      <alignment vertical="top" wrapText="1"/>
    </xf>
    <xf numFmtId="0" fontId="8" fillId="0" borderId="20" xfId="0" applyFont="1" applyBorder="1" applyAlignment="1">
      <alignment vertical="top" wrapText="1"/>
    </xf>
    <xf numFmtId="1" fontId="2" fillId="0" borderId="14" xfId="1" applyNumberFormat="1" applyFont="1" applyFill="1" applyBorder="1" applyAlignment="1">
      <alignment horizontal="center" vertical="top" wrapText="1"/>
    </xf>
    <xf numFmtId="1" fontId="2" fillId="0" borderId="0" xfId="1" applyNumberFormat="1" applyFont="1" applyFill="1" applyBorder="1" applyAlignment="1">
      <alignment horizontal="center" vertical="top" wrapText="1"/>
    </xf>
    <xf numFmtId="1" fontId="2" fillId="0" borderId="9" xfId="1" applyNumberFormat="1" applyFont="1" applyFill="1" applyBorder="1" applyAlignment="1">
      <alignment horizontal="center" vertical="top" wrapText="1"/>
    </xf>
    <xf numFmtId="1" fontId="2" fillId="2" borderId="28" xfId="1" applyNumberFormat="1" applyFont="1" applyFill="1" applyBorder="1" applyAlignment="1">
      <alignment horizontal="center" vertical="top"/>
    </xf>
    <xf numFmtId="1" fontId="2" fillId="2" borderId="32" xfId="1" applyNumberFormat="1" applyFont="1" applyFill="1" applyBorder="1" applyAlignment="1">
      <alignment horizontal="center" vertical="top"/>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31" xfId="0" applyFont="1" applyBorder="1" applyAlignment="1">
      <alignment horizontal="center" vertical="top" wrapText="1"/>
    </xf>
    <xf numFmtId="0" fontId="2" fillId="0" borderId="8" xfId="0" applyFont="1" applyBorder="1" applyAlignment="1">
      <alignment horizontal="center" vertical="top" wrapText="1"/>
    </xf>
    <xf numFmtId="0" fontId="2" fillId="0" borderId="10" xfId="0" applyFont="1" applyBorder="1" applyAlignment="1">
      <alignment horizontal="center" vertical="top" wrapText="1"/>
    </xf>
    <xf numFmtId="0" fontId="2" fillId="6" borderId="20" xfId="0" applyFont="1" applyFill="1" applyBorder="1" applyAlignment="1">
      <alignment horizontal="center" vertical="top" wrapText="1"/>
    </xf>
    <xf numFmtId="0" fontId="2" fillId="6" borderId="5" xfId="0" applyFont="1" applyFill="1" applyBorder="1" applyAlignment="1">
      <alignment horizontal="left" vertical="top" wrapText="1"/>
    </xf>
    <xf numFmtId="0" fontId="2" fillId="6" borderId="9" xfId="0" applyFont="1" applyFill="1" applyBorder="1" applyAlignment="1">
      <alignment horizontal="left" vertical="top" wrapText="1"/>
    </xf>
    <xf numFmtId="0" fontId="8" fillId="3" borderId="28" xfId="0" applyFont="1" applyFill="1" applyBorder="1" applyAlignment="1">
      <alignment horizontal="right" vertical="top"/>
    </xf>
    <xf numFmtId="0" fontId="8" fillId="3" borderId="32" xfId="0" applyFont="1" applyFill="1" applyBorder="1" applyAlignment="1">
      <alignment horizontal="right" vertical="top"/>
    </xf>
    <xf numFmtId="9" fontId="8" fillId="3" borderId="28" xfId="1" applyFont="1" applyFill="1" applyBorder="1" applyAlignment="1">
      <alignment horizontal="right" vertical="top"/>
    </xf>
    <xf numFmtId="9" fontId="8" fillId="3" borderId="32" xfId="1" applyFont="1" applyFill="1" applyBorder="1" applyAlignment="1">
      <alignment horizontal="right" vertical="top"/>
    </xf>
    <xf numFmtId="0" fontId="8" fillId="0" borderId="5" xfId="0" applyFont="1" applyBorder="1" applyAlignment="1">
      <alignment horizontal="center" vertical="top" wrapText="1"/>
    </xf>
    <xf numFmtId="0" fontId="8" fillId="0" borderId="0" xfId="0" applyFont="1" applyAlignment="1">
      <alignment horizontal="center" vertical="top" wrapText="1"/>
    </xf>
    <xf numFmtId="0" fontId="8" fillId="0" borderId="9" xfId="0" applyFont="1" applyBorder="1" applyAlignment="1">
      <alignment horizontal="center" vertical="top" wrapText="1"/>
    </xf>
    <xf numFmtId="0" fontId="7" fillId="4" borderId="28" xfId="0" applyFont="1" applyFill="1" applyBorder="1" applyAlignment="1">
      <alignment horizontal="left" vertical="top"/>
    </xf>
    <xf numFmtId="0" fontId="7" fillId="4" borderId="32" xfId="0" applyFont="1" applyFill="1" applyBorder="1" applyAlignment="1">
      <alignment horizontal="left" vertical="top"/>
    </xf>
    <xf numFmtId="49" fontId="1" fillId="3" borderId="42" xfId="0" applyNumberFormat="1" applyFont="1" applyFill="1" applyBorder="1" applyAlignment="1">
      <alignment horizontal="center" wrapText="1"/>
    </xf>
    <xf numFmtId="49" fontId="2" fillId="3" borderId="43" xfId="0" applyNumberFormat="1" applyFont="1" applyFill="1" applyBorder="1" applyAlignment="1">
      <alignment horizontal="center"/>
    </xf>
    <xf numFmtId="0" fontId="1" fillId="6" borderId="31" xfId="0" applyFont="1" applyFill="1" applyBorder="1" applyAlignment="1">
      <alignment horizontal="left" vertical="top" wrapText="1"/>
    </xf>
    <xf numFmtId="0" fontId="1" fillId="6" borderId="21" xfId="0" applyFont="1" applyFill="1" applyBorder="1" applyAlignment="1">
      <alignment horizontal="left" vertical="top" wrapText="1"/>
    </xf>
    <xf numFmtId="0" fontId="8" fillId="7" borderId="28" xfId="0" applyFont="1" applyFill="1" applyBorder="1" applyAlignment="1">
      <alignment horizontal="right" vertical="top"/>
    </xf>
    <xf numFmtId="0" fontId="8" fillId="7" borderId="32" xfId="0" applyFont="1" applyFill="1" applyBorder="1" applyAlignment="1">
      <alignment horizontal="right" vertical="top"/>
    </xf>
    <xf numFmtId="0" fontId="29" fillId="14" borderId="0" xfId="0" applyFont="1" applyFill="1" applyAlignment="1">
      <alignment horizontal="left" vertical="center"/>
    </xf>
    <xf numFmtId="0" fontId="36" fillId="15" borderId="0" xfId="0" applyFont="1" applyFill="1" applyAlignment="1">
      <alignment vertical="top" wrapText="1"/>
    </xf>
    <xf numFmtId="0" fontId="29" fillId="16" borderId="0" xfId="0" applyFont="1" applyFill="1" applyAlignment="1">
      <alignment horizontal="center" vertical="center" wrapText="1"/>
    </xf>
    <xf numFmtId="0" fontId="24" fillId="11" borderId="0" xfId="0" applyFont="1" applyFill="1" applyAlignment="1">
      <alignment horizontal="left" vertical="center" wrapText="1"/>
    </xf>
    <xf numFmtId="0" fontId="25" fillId="11" borderId="0" xfId="0" applyFont="1" applyFill="1" applyAlignment="1">
      <alignment horizontal="left" vertical="center" wrapText="1"/>
    </xf>
    <xf numFmtId="0" fontId="26" fillId="12" borderId="50" xfId="0" applyFont="1" applyFill="1" applyBorder="1" applyAlignment="1">
      <alignment horizontal="left" vertical="center" wrapText="1"/>
    </xf>
    <xf numFmtId="0" fontId="27" fillId="12" borderId="0" xfId="0" applyFont="1" applyFill="1" applyAlignment="1">
      <alignment horizontal="left" vertical="center" wrapText="1"/>
    </xf>
    <xf numFmtId="0" fontId="29" fillId="14" borderId="0" xfId="0" applyFont="1" applyFill="1" applyAlignment="1">
      <alignment horizontal="center" vertical="center"/>
    </xf>
  </cellXfs>
  <cellStyles count="4">
    <cellStyle name="Link" xfId="2" xr:uid="{00000000-0005-0000-0000-000000000000}"/>
    <cellStyle name="Prozent" xfId="1" xr:uid="{00000000-0005-0000-0000-000001000000}"/>
    <cellStyle name="Standard" xfId="0" builtinId="0"/>
    <cellStyle name="Standard_Tabelle1" xfId="3" xr:uid="{00000000-0005-0000-0000-000003000000}"/>
  </cellStyles>
  <dxfs count="2">
    <dxf>
      <font>
        <color auto="1"/>
      </font>
      <fill>
        <patternFill>
          <bgColor indexed="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9524</xdr:rowOff>
    </xdr:from>
    <xdr:to>
      <xdr:col>16</xdr:col>
      <xdr:colOff>247649</xdr:colOff>
      <xdr:row>18</xdr:row>
      <xdr:rowOff>76199</xdr:rowOff>
    </xdr:to>
    <xdr:sp macro="" textlink="">
      <xdr:nvSpPr>
        <xdr:cNvPr id="2" name="Textfeld 1">
          <a:extLst>
            <a:ext uri="{FF2B5EF4-FFF2-40B4-BE49-F238E27FC236}">
              <a16:creationId xmlns:a16="http://schemas.microsoft.com/office/drawing/2014/main" id="{00000000-0008-0000-0800-000002000000}"/>
            </a:ext>
          </a:extLst>
        </xdr:cNvPr>
        <xdr:cNvSpPr>
          <a:spLocks noGrp="1"/>
        </xdr:cNvSpPr>
      </xdr:nvSpPr>
      <xdr:spPr>
        <a:xfrm>
          <a:off x="762000" y="581024"/>
          <a:ext cx="11677650" cy="2924175"/>
        </a:xfrm>
        <a:prstGeom prst="rect">
          <a:avLst/>
        </a:prstGeom>
        <a:solidFill>
          <a:schemeClr val="tx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 champ [4500] « Est un cas pour SBCDB ? (système) » sert à distinguer les cas bénins des cas malins, car seuls les cas malins sont comptabilisés dans le registre SBCDB. Pour un cas malin, c’est-à-dire lorsque le champ [1180] « I01 : diagnostic principal » contient le code</a:t>
          </a:r>
        </a:p>
        <a:p>
          <a:pPr algn="l">
            <a:buNone/>
          </a:pPr>
          <a:r>
            <a:t>- [2] « in situ »,</a:t>
          </a:r>
        </a:p>
        <a:p>
          <a:pPr algn="l">
            <a:buNone/>
          </a:pPr>
          <a:r>
            <a:t>- [3] « micro-invasif » ou</a:t>
          </a:r>
        </a:p>
        <a:p>
          <a:pPr algn="l">
            <a:buNone/>
          </a:pPr>
          <a:r>
            <a:t>- [4] « invasif »,</a:t>
          </a:r>
        </a:p>
        <a:p>
          <a:pPr algn="l">
            <a:buNone/>
          </a:pPr>
          <a:r>
            <a:t>le champ « Est un cas pour SBCDB ? (système) » est automatiquement renseigné par [3] « oui (automatique) » après l’enregistrement du cas, et le champ [500] « Cas EUSOMA / DKG / SBCDB ? (pour sélection/export) » est automatiquement coché. Le cas est alors inclus dans le Dashboard SBCDB ainsi que dans le rapport annuel de benchmarking.</a:t>
          </a:r>
        </a:p>
        <a:p>
          <a:pPr algn="l">
            <a:buNone/>
          </a:pPr>
          <a:endParaRPr/>
        </a:p>
        <a:p>
          <a:pPr algn="l">
            <a:buNone/>
          </a:pPr>
          <a:r>
            <a:t>Pour un cas bénin, c’est-à-dire lorsque le champ [1180] « I01 : diagnostic principal » contient un autre code, le champ [4500] « Est un cas pour SBCDB ? (système) » est automatiquement renseigné par [2] « non (automatique) » après l’enregistrement du cas, et le champ [500] « Cas EUSOMA / DKG / SBCDB ? (pour sélection/export) » reste vide.</a:t>
          </a:r>
        </a:p>
        <a:p>
          <a:pPr algn="l">
            <a:buNone/>
          </a:pPr>
          <a:endParaRPr/>
        </a:p>
        <a:p>
          <a:pPr algn="l">
            <a:buNone/>
          </a:pPr>
          <a:r>
            <a:t>L’utilisateur peut remplacer la valeur automatique du champ [500] en sélectionnant, dans le champ [4500], soit [0] « non (manuel) », soit [1] « oui (manuel) », puis en enregistrant le cas.</a:t>
          </a:r>
        </a:p>
        <a:p>
          <a:pPr algn="l">
            <a:buNone/>
          </a:pPr>
          <a:endParaRPr/>
        </a:p>
        <a:p>
          <a:pPr algn="l">
            <a:buNone/>
          </a:pPr>
          <a:r>
            <a:t>La liste ci-dessous contient tous les cas pour lesquels le champ « Est un cas pour SBCDB ? (système) » est renseigné par [0] « non (manuel) » ou [2] « non (automatique) ». Ces cas ne sont pas inclus dans le Dashboard.</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190498</xdr:rowOff>
    </xdr:from>
    <xdr:to>
      <xdr:col>7</xdr:col>
      <xdr:colOff>485775</xdr:colOff>
      <xdr:row>8</xdr:row>
      <xdr:rowOff>190499</xdr:rowOff>
    </xdr:to>
    <xdr:sp macro="" textlink="">
      <xdr:nvSpPr>
        <xdr:cNvPr id="2" name="Textfeld 1">
          <a:extLst>
            <a:ext uri="{FF2B5EF4-FFF2-40B4-BE49-F238E27FC236}">
              <a16:creationId xmlns:a16="http://schemas.microsoft.com/office/drawing/2014/main" id="{00000000-0008-0000-0300-000002000000}"/>
            </a:ext>
          </a:extLst>
        </xdr:cNvPr>
        <xdr:cNvSpPr>
          <a:spLocks noGrp="1"/>
        </xdr:cNvSpPr>
      </xdr:nvSpPr>
      <xdr:spPr>
        <a:xfrm>
          <a:off x="762000" y="380998"/>
          <a:ext cx="5057775" cy="1333501"/>
        </a:xfrm>
        <a:prstGeom prst="rect">
          <a:avLst/>
        </a:prstGeom>
        <a:solidFill>
          <a:schemeClr val="dk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Les cas ci-dessous sont ceux pour lesquels le champ « N00 : patiente opérée » est renseigné par « oui », alors que le champ « La chirurgie compte pour le n° d’opérateur du noyau de l’équipe » est vide. Il en résulte, pour l’indicateur n° 2, une ligne sans numéro d’opérateur et un calcul erroné du nombre total d’interventions.</a:t>
          </a:r>
        </a:p>
        <a:p>
          <a:pPr algn="l">
            <a:buNone/>
          </a:pPr>
          <a:endParaRPr/>
        </a:p>
        <a:p>
          <a:pPr algn="l">
            <a:buNone/>
          </a:pPr>
          <a:r>
            <a:rPr sz="1100">
              <a:solidFill>
                <a:schemeClr val="dk1"/>
              </a:solidFill>
              <a:latin typeface="+mn-lt"/>
              <a:ea typeface="+mn-lt"/>
              <a:cs typeface="+mn-lt"/>
            </a:rPr>
            <a:t>Veillez également à ne saisir aucun nom en clair dans les champs opérateur, mais uniquement les numéros d’opérateur.</a:t>
          </a:r>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xdr:colOff>
      <xdr:row>1</xdr:row>
      <xdr:rowOff>179069</xdr:rowOff>
    </xdr:from>
    <xdr:to>
      <xdr:col>8</xdr:col>
      <xdr:colOff>152400</xdr:colOff>
      <xdr:row>13</xdr:row>
      <xdr:rowOff>171450</xdr:rowOff>
    </xdr:to>
    <xdr:sp macro="" textlink="">
      <xdr:nvSpPr>
        <xdr:cNvPr id="2" name="Textfeld 3">
          <a:extLst>
            <a:ext uri="{FF2B5EF4-FFF2-40B4-BE49-F238E27FC236}">
              <a16:creationId xmlns:a16="http://schemas.microsoft.com/office/drawing/2014/main" id="{00000000-0008-0000-0500-000002000000}"/>
            </a:ext>
          </a:extLst>
        </xdr:cNvPr>
        <xdr:cNvSpPr>
          <a:spLocks noGrp="1"/>
        </xdr:cNvSpPr>
      </xdr:nvSpPr>
      <xdr:spPr>
        <a:xfrm>
          <a:off x="805815" y="360044"/>
          <a:ext cx="5671185" cy="2164081"/>
        </a:xfrm>
        <a:prstGeom prst="rect">
          <a:avLst/>
        </a:prstGeom>
        <a:solidFill>
          <a:schemeClr val="dk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Les cas ci-dessous ne sont pas pris en compte dans le numérateur de l’indicateur n° 14, car la différence de temps entre les champs suivants est supérieure à 5 jours, vide ou négative :</a:t>
          </a:r>
        </a:p>
        <a:p>
          <a:pPr algn="l">
            <a:buNone/>
          </a:pPr>
          <a:endParaRPr/>
        </a:p>
        <a:p>
          <a:pPr algn="l">
            <a:buNone/>
          </a:pPr>
          <a:r>
            <a:t>[1051] D10A : date de la biopsie</a:t>
          </a:r>
        </a:p>
        <a:p>
          <a:pPr algn="l">
            <a:buNone/>
          </a:pPr>
          <a:r>
            <a:t>[2605] D10i : date d’information sur le résultat anatomopathologique diagnostique</a:t>
          </a:r>
        </a:p>
        <a:p>
          <a:pPr algn="l">
            <a:buNone/>
          </a:pPr>
          <a:endParaRPr/>
        </a:p>
        <a:p>
          <a:pPr algn="l">
            <a:buNone/>
          </a:pPr>
          <a:r>
            <a:t>Une différence négative signifie que la date d’information sur le résultat anatomopathologique diagnostique est antérieure à la date de la biopsie.</a:t>
          </a:r>
        </a:p>
        <a:p>
          <a:pPr algn="l">
            <a:buNone/>
          </a:pPr>
          <a:endParaRPr/>
        </a:p>
        <a:p>
          <a:pPr algn="l">
            <a:buNone/>
          </a:pPr>
          <a:r>
            <a:t>Une différence vide (non calculée) signifie que la date d’information et/ou la date de la biopsie n’a pas été renseignée.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752475</xdr:colOff>
      <xdr:row>9</xdr:row>
      <xdr:rowOff>180975</xdr:rowOff>
    </xdr:to>
    <xdr:sp macro="" textlink="">
      <xdr:nvSpPr>
        <xdr:cNvPr id="2" name="Textfeld 1">
          <a:extLst>
            <a:ext uri="{FF2B5EF4-FFF2-40B4-BE49-F238E27FC236}">
              <a16:creationId xmlns:a16="http://schemas.microsoft.com/office/drawing/2014/main" id="{00000000-0008-0000-0600-000002000000}"/>
            </a:ext>
          </a:extLst>
        </xdr:cNvPr>
        <xdr:cNvSpPr>
          <a:spLocks noGrp="1"/>
        </xdr:cNvSpPr>
      </xdr:nvSpPr>
      <xdr:spPr>
        <a:xfrm>
          <a:off x="762000" y="190500"/>
          <a:ext cx="5324475" cy="1514475"/>
        </a:xfrm>
        <a:prstGeom prst="rect">
          <a:avLst/>
        </a:prstGeom>
        <a:solidFill>
          <a:schemeClr val="tx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 tableau suivant répertorie tous les cas dans lesquels le champ</a:t>
          </a:r>
        </a:p>
        <a:p>
          <a:pPr algn="l">
            <a:buNone/>
          </a:pPr>
          <a:r>
            <a:t>[1078] « D23 : date de la première conférence préthérapeutique »</a:t>
          </a:r>
        </a:p>
        <a:p>
          <a:pPr algn="l">
            <a:buNone/>
          </a:pPr>
          <a:r>
            <a:t>est vide ou le champ</a:t>
          </a:r>
        </a:p>
        <a:p>
          <a:pPr algn="l">
            <a:buNone/>
          </a:pPr>
          <a:r>
            <a:t>[3474] « non réalisé » a été sélectionné.</a:t>
          </a:r>
        </a:p>
        <a:p>
          <a:pPr algn="l">
            <a:buNone/>
          </a:pPr>
          <a:endParaRPr/>
        </a:p>
        <a:p>
          <a:pPr algn="l">
            <a:buNone/>
          </a:pPr>
          <a:r>
            <a:t>Ces cas ne sont pas pris en compte dans le numérateur de l’indicateur n° 16a « Proportion de cas ayant bénéficié d’une discussion préthérapeutique du concept thérapeutique parmi tous les nouveaux cas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7</xdr:col>
      <xdr:colOff>752475</xdr:colOff>
      <xdr:row>9</xdr:row>
      <xdr:rowOff>180975</xdr:rowOff>
    </xdr:to>
    <xdr:sp macro="" textlink="">
      <xdr:nvSpPr>
        <xdr:cNvPr id="2" name="Textfeld 1">
          <a:extLst>
            <a:ext uri="{FF2B5EF4-FFF2-40B4-BE49-F238E27FC236}">
              <a16:creationId xmlns:a16="http://schemas.microsoft.com/office/drawing/2014/main" id="{00000000-0008-0000-0700-000002000000}"/>
            </a:ext>
          </a:extLst>
        </xdr:cNvPr>
        <xdr:cNvSpPr>
          <a:spLocks noGrp="1"/>
        </xdr:cNvSpPr>
      </xdr:nvSpPr>
      <xdr:spPr>
        <a:xfrm>
          <a:off x="762000" y="381000"/>
          <a:ext cx="5324475" cy="1514475"/>
        </a:xfrm>
        <a:prstGeom prst="rect">
          <a:avLst/>
        </a:prstGeom>
        <a:solidFill>
          <a:schemeClr val="tx2">
            <a:lumMod val="20000"/>
            <a:lumOff val="80000"/>
          </a:schemeClr>
        </a:solidFill>
        <a:ln w="9525">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a:lstStyle/>
        <a:p>
          <a:pPr algn="l">
            <a:buNone/>
          </a:pPr>
          <a:r>
            <a:t>Le tableau suivant répertorie tous les cas dans lesquels le champ</a:t>
          </a:r>
        </a:p>
        <a:p>
          <a:pPr algn="l">
            <a:buNone/>
          </a:pPr>
          <a:r>
            <a:t>[1084] « N00 : patiente opérée » est renseigné par « oui »,</a:t>
          </a:r>
        </a:p>
        <a:p>
          <a:pPr algn="l">
            <a:buNone/>
          </a:pPr>
          <a:r>
            <a:t>mais le champ [1302] « Date de la conférence postopératoire (Tumorboard) » est vide.</a:t>
          </a:r>
        </a:p>
        <a:p>
          <a:pPr algn="l">
            <a:buNone/>
          </a:pPr>
          <a:endParaRPr/>
        </a:p>
        <a:p>
          <a:pPr algn="l">
            <a:buNone/>
          </a:pPr>
          <a:r>
            <a:t>Ces cas ne sont pas pris en compte dans le numérateur de l’indicateur n° 17 « Proportion de cas ayant bénéficié d’une discussion postopératoire parmi tous les cas opérés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1</xdr:row>
      <xdr:rowOff>19050</xdr:rowOff>
    </xdr:from>
    <xdr:to>
      <xdr:col>7</xdr:col>
      <xdr:colOff>240030</xdr:colOff>
      <xdr:row>9</xdr:row>
      <xdr:rowOff>19050</xdr:rowOff>
    </xdr:to>
    <xdr:sp macro="" textlink="">
      <xdr:nvSpPr>
        <xdr:cNvPr id="2" name="Textfeld 1">
          <a:extLst>
            <a:ext uri="{FF2B5EF4-FFF2-40B4-BE49-F238E27FC236}">
              <a16:creationId xmlns:a16="http://schemas.microsoft.com/office/drawing/2014/main" id="{00000000-0008-0000-0A00-000002000000}"/>
            </a:ext>
          </a:extLst>
        </xdr:cNvPr>
        <xdr:cNvSpPr>
          <a:spLocks noGrp="1"/>
        </xdr:cNvSpPr>
      </xdr:nvSpPr>
      <xdr:spPr>
        <a:xfrm>
          <a:off x="9525" y="200025"/>
          <a:ext cx="5764530"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alors que les champs [10592] « Deuxième chirurgie oncologique du sein réalisée ? » et [10593] « Troisième chirurgie oncologique du sein réalisée ? » ne sont pas renseignés par « oui ».</a:t>
          </a:r>
        </a:p>
        <a:p>
          <a:endParaRPr/>
        </a:p>
        <a:p>
          <a:r>
            <a:t>Ces cas ne sont pas pris en compte dans le numérateur de l’indicateur n° 18a « Proportion de réopérations oncologiques par rapport au nombre total de chirurgies primaires ».</a:t>
          </a:r>
        </a:p>
      </xdr:txBody>
    </xdr:sp>
    <xdr:clientData/>
  </xdr:twoCellAnchor>
  <xdr:twoCellAnchor editAs="oneCell">
    <xdr:from>
      <xdr:col>8</xdr:col>
      <xdr:colOff>7620</xdr:colOff>
      <xdr:row>1</xdr:row>
      <xdr:rowOff>20955</xdr:rowOff>
    </xdr:from>
    <xdr:to>
      <xdr:col>15</xdr:col>
      <xdr:colOff>230505</xdr:colOff>
      <xdr:row>10</xdr:row>
      <xdr:rowOff>57150</xdr:rowOff>
    </xdr:to>
    <xdr:sp macro="" textlink="">
      <xdr:nvSpPr>
        <xdr:cNvPr id="3" name="Textfeld 2">
          <a:extLst>
            <a:ext uri="{FF2B5EF4-FFF2-40B4-BE49-F238E27FC236}">
              <a16:creationId xmlns:a16="http://schemas.microsoft.com/office/drawing/2014/main" id="{00000000-0008-0000-0A00-000003000000}"/>
            </a:ext>
          </a:extLst>
        </xdr:cNvPr>
        <xdr:cNvSpPr>
          <a:spLocks noGrp="1"/>
        </xdr:cNvSpPr>
      </xdr:nvSpPr>
      <xdr:spPr>
        <a:xfrm>
          <a:off x="6332220" y="201930"/>
          <a:ext cx="5756910" cy="166497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et soit le champ [3338] « F200 : réopération pour complication dans les 30 jours suivant la chirurgie primaire » est renseigné par « non » ou est vide, soit le champ [1186] « I03 : présence/absence d’une composante DCIS » est renseigné par « présente », « inconnue » ou est vide.</a:t>
          </a:r>
        </a:p>
        <a:p>
          <a:endParaRPr/>
        </a:p>
        <a:p>
          <a:r>
            <a:t>Ces cas ne sont pas pris en compte dans le numérateur de l’indicateur n° 18b « Proportion de réopérations non oncologiques après une chirurgie oncologique primaire, avec ou sans chirurgie plastique et reconstructrice ».</a:t>
          </a:r>
        </a:p>
      </xdr:txBody>
    </xdr:sp>
    <xdr:clientData/>
  </xdr:twoCellAnchor>
  <xdr:twoCellAnchor editAs="oneCell">
    <xdr:from>
      <xdr:col>16</xdr:col>
      <xdr:colOff>9525</xdr:colOff>
      <xdr:row>1</xdr:row>
      <xdr:rowOff>7620</xdr:rowOff>
    </xdr:from>
    <xdr:to>
      <xdr:col>22</xdr:col>
      <xdr:colOff>729615</xdr:colOff>
      <xdr:row>13</xdr:row>
      <xdr:rowOff>20955</xdr:rowOff>
    </xdr:to>
    <xdr:sp macro="" textlink="">
      <xdr:nvSpPr>
        <xdr:cNvPr id="4" name="Textfeld 3">
          <a:extLst>
            <a:ext uri="{FF2B5EF4-FFF2-40B4-BE49-F238E27FC236}">
              <a16:creationId xmlns:a16="http://schemas.microsoft.com/office/drawing/2014/main" id="{00000000-0008-0000-0A00-000004000000}"/>
            </a:ext>
          </a:extLst>
        </xdr:cNvPr>
        <xdr:cNvSpPr>
          <a:spLocks noGrp="1"/>
        </xdr:cNvSpPr>
      </xdr:nvSpPr>
      <xdr:spPr>
        <a:xfrm>
          <a:off x="12658725" y="188595"/>
          <a:ext cx="5463540" cy="2185035"/>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et soit le champ [3338] « F200 : réopération pour complication dans les 30 jours suivant la chirurgie primaire » est renseigné par « non » ou est vide, soit le champ [1186] « I03 : présence/absence d’une composante DCIS » est renseigné par « présente », « inconnue » ou est vide, soit le champ [1096] « Intervention plastique lors de la chirurgie oncologique primaire » est renseigné par « autre mesure oncoplastique » ou « reconstruction immédiate après mastectomie ».</a:t>
          </a:r>
        </a:p>
        <a:p>
          <a:endParaRPr/>
        </a:p>
        <a:p>
          <a:r>
            <a:t>Ces cas ne sont pas pris en compte dans le numérateur de l’indicateur n° 18c « Proportion de réopérations non oncologiques après une chirurgie oncologique primaire sans chirurgie plastique et reconstructrice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232410</xdr:colOff>
      <xdr:row>9</xdr:row>
      <xdr:rowOff>0</xdr:rowOff>
    </xdr:to>
    <xdr:sp macro="" textlink="">
      <xdr:nvSpPr>
        <xdr:cNvPr id="2" name="Textfeld 1">
          <a:extLst>
            <a:ext uri="{FF2B5EF4-FFF2-40B4-BE49-F238E27FC236}">
              <a16:creationId xmlns:a16="http://schemas.microsoft.com/office/drawing/2014/main" id="{00000000-0008-0000-0B00-000002000000}"/>
            </a:ext>
          </a:extLst>
        </xdr:cNvPr>
        <xdr:cNvSpPr>
          <a:spLocks noGrp="1"/>
        </xdr:cNvSpPr>
      </xdr:nvSpPr>
      <xdr:spPr>
        <a:xfrm>
          <a:off x="0" y="180975"/>
          <a:ext cx="5766435"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mais le champ [1180] « I01 : diagnostic principal » n’est pas renseigné par « carcinome invasif ».</a:t>
          </a:r>
        </a:p>
        <a:p>
          <a:endParaRPr/>
        </a:p>
        <a:p>
          <a:r>
            <a:t>Ces cas ne sont pas pris en compte dans le numérateur de l’indicateur n° 19 « Nombre de cas avec tumeur invasive ».</a:t>
          </a:r>
        </a:p>
      </xdr:txBody>
    </xdr:sp>
    <xdr:clientData/>
  </xdr:twoCellAnchor>
  <xdr:twoCellAnchor editAs="oneCell">
    <xdr:from>
      <xdr:col>8</xdr:col>
      <xdr:colOff>9525</xdr:colOff>
      <xdr:row>1</xdr:row>
      <xdr:rowOff>0</xdr:rowOff>
    </xdr:from>
    <xdr:to>
      <xdr:col>15</xdr:col>
      <xdr:colOff>245745</xdr:colOff>
      <xdr:row>9</xdr:row>
      <xdr:rowOff>0</xdr:rowOff>
    </xdr:to>
    <xdr:sp macro="" textlink="">
      <xdr:nvSpPr>
        <xdr:cNvPr id="3" name="Textfeld 2">
          <a:extLst>
            <a:ext uri="{FF2B5EF4-FFF2-40B4-BE49-F238E27FC236}">
              <a16:creationId xmlns:a16="http://schemas.microsoft.com/office/drawing/2014/main" id="{00000000-0008-0000-0B00-000003000000}"/>
            </a:ext>
          </a:extLst>
        </xdr:cNvPr>
        <xdr:cNvSpPr>
          <a:spLocks noGrp="1"/>
        </xdr:cNvSpPr>
      </xdr:nvSpPr>
      <xdr:spPr>
        <a:xfrm>
          <a:off x="6334125" y="180975"/>
          <a:ext cx="5770245"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le champ [1180] « I01 : diagnostic principal » par « carcinome invasif », mais le champ [3335] « I23 : évaluation de la tranche de section à la dernière intervention » n’est pas renseigné par « carcinome invasif/DCIS n’atteignant pas la marge ».</a:t>
          </a:r>
        </a:p>
        <a:p>
          <a:endParaRPr/>
        </a:p>
        <a:p>
          <a:r>
            <a:t>Ces cas ne sont pas pris en compte dans le numérateur de l’indicateur n° 19 « Proportion de résections R0 dans les cas de tumeur invasive ».</a:t>
          </a:r>
        </a:p>
      </xdr:txBody>
    </xdr:sp>
    <xdr:clientData/>
  </xdr:twoCellAnchor>
  <xdr:twoCellAnchor editAs="oneCell">
    <xdr:from>
      <xdr:col>16</xdr:col>
      <xdr:colOff>0</xdr:colOff>
      <xdr:row>1</xdr:row>
      <xdr:rowOff>9525</xdr:rowOff>
    </xdr:from>
    <xdr:to>
      <xdr:col>23</xdr:col>
      <xdr:colOff>240030</xdr:colOff>
      <xdr:row>9</xdr:row>
      <xdr:rowOff>9525</xdr:rowOff>
    </xdr:to>
    <xdr:sp macro="" textlink="">
      <xdr:nvSpPr>
        <xdr:cNvPr id="4" name="Textfeld 6">
          <a:extLst>
            <a:ext uri="{FF2B5EF4-FFF2-40B4-BE49-F238E27FC236}">
              <a16:creationId xmlns:a16="http://schemas.microsoft.com/office/drawing/2014/main" id="{00000000-0008-0000-0B00-000004000000}"/>
            </a:ext>
          </a:extLst>
        </xdr:cNvPr>
        <xdr:cNvSpPr>
          <a:spLocks noGrp="1"/>
        </xdr:cNvSpPr>
      </xdr:nvSpPr>
      <xdr:spPr>
        <a:xfrm>
          <a:off x="12649200" y="190500"/>
          <a:ext cx="5774055" cy="14478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[1084] « N00 : patiente opérée » est renseigné par « oui », le champ [1180] « I01 : diagnostic principal » par « carcinome invasif », mais le champ [3335] « I23 : évaluation de la tranche de section à la dernière intervention » n’est pas renseigné par « carcinome invasif atteignant la marge ».</a:t>
          </a:r>
        </a:p>
        <a:p>
          <a:endParaRPr/>
        </a:p>
        <a:p>
          <a:r>
            <a:t>Ces cas ne sont pas pris en compte dans le numérateur de l’indicateur n° 19 « Proportion de résections R1 dans les cas de tumeur invasive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xdr:colOff>
      <xdr:row>1</xdr:row>
      <xdr:rowOff>0</xdr:rowOff>
    </xdr:from>
    <xdr:to>
      <xdr:col>7</xdr:col>
      <xdr:colOff>249555</xdr:colOff>
      <xdr:row>10</xdr:row>
      <xdr:rowOff>0</xdr:rowOff>
    </xdr:to>
    <xdr:sp macro="" textlink="">
      <xdr:nvSpPr>
        <xdr:cNvPr id="2" name="Textfeld 1">
          <a:extLst>
            <a:ext uri="{FF2B5EF4-FFF2-40B4-BE49-F238E27FC236}">
              <a16:creationId xmlns:a16="http://schemas.microsoft.com/office/drawing/2014/main" id="{00000000-0008-0000-0C00-000002000000}"/>
            </a:ext>
          </a:extLst>
        </xdr:cNvPr>
        <xdr:cNvSpPr>
          <a:spLocks noGrp="1"/>
        </xdr:cNvSpPr>
      </xdr:nvSpPr>
      <xdr:spPr>
        <a:xfrm>
          <a:off x="11430" y="190500"/>
          <a:ext cx="5738813"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is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a:t>
          </a:r>
        </a:p>
        <a:p>
          <a:endParaRPr/>
        </a:p>
        <a:p>
          <a:r>
            <a:t>Ces cas ne sont pas pris en compte dans le numérateur de l’indicateur n° 20a « Proportion de chirurgies conservatrices du sein parmi toutes les chirurgies pour Tis ».</a:t>
          </a:r>
        </a:p>
      </xdr:txBody>
    </xdr:sp>
    <xdr:clientData/>
  </xdr:twoCellAnchor>
  <xdr:twoCellAnchor editAs="oneCell">
    <xdr:from>
      <xdr:col>8</xdr:col>
      <xdr:colOff>0</xdr:colOff>
      <xdr:row>1</xdr:row>
      <xdr:rowOff>0</xdr:rowOff>
    </xdr:from>
    <xdr:to>
      <xdr:col>15</xdr:col>
      <xdr:colOff>240030</xdr:colOff>
      <xdr:row>9</xdr:row>
      <xdr:rowOff>166686</xdr:rowOff>
    </xdr:to>
    <xdr:sp macro="" textlink="">
      <xdr:nvSpPr>
        <xdr:cNvPr id="3" name="Textfeld 2">
          <a:extLst>
            <a:ext uri="{FF2B5EF4-FFF2-40B4-BE49-F238E27FC236}">
              <a16:creationId xmlns:a16="http://schemas.microsoft.com/office/drawing/2014/main" id="{00000000-0008-0000-0C00-000003000000}"/>
            </a:ext>
          </a:extLst>
        </xdr:cNvPr>
        <xdr:cNvSpPr>
          <a:spLocks noGrp="1"/>
        </xdr:cNvSpPr>
      </xdr:nvSpPr>
      <xdr:spPr>
        <a:xfrm>
          <a:off x="6286500" y="190499"/>
          <a:ext cx="5740718" cy="1690687"/>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les cas du dénominateur T1 pour lesquels la première chirurgie oncologique du sein n’est pas conservatrice.</a:t>
          </a:r>
        </a:p>
        <a:p>
          <a:endParaRPr/>
        </a:p>
        <a:p>
          <a:r>
            <a:t>Le dénominateur comprend les patientes opérées (y compris à l’extérieur), avec cT ou pT/ypT/rpT égal à T1, T1a, T1b ou T1c, et une composante DCIS renseignée comme absente. Cette absence est utilisée comme proxy de l’absence d’EIC.</a:t>
          </a:r>
        </a:p>
        <a:p>
          <a:endParaRPr/>
        </a:p>
        <a:p>
          <a:r>
            <a:t>Ces cas ne sont pas comptés dans le numérateur de l’indicateur n° 20a T1.</a:t>
          </a:r>
        </a:p>
      </xdr:txBody>
    </xdr:sp>
    <xdr:clientData/>
  </xdr:twoCellAnchor>
  <xdr:twoCellAnchor editAs="oneCell">
    <xdr:from>
      <xdr:col>16</xdr:col>
      <xdr:colOff>0</xdr:colOff>
      <xdr:row>1</xdr:row>
      <xdr:rowOff>0</xdr:rowOff>
    </xdr:from>
    <xdr:to>
      <xdr:col>23</xdr:col>
      <xdr:colOff>240030</xdr:colOff>
      <xdr:row>10</xdr:row>
      <xdr:rowOff>0</xdr:rowOff>
    </xdr:to>
    <xdr:sp macro="" textlink="">
      <xdr:nvSpPr>
        <xdr:cNvPr id="4" name="Textfeld 3">
          <a:extLst>
            <a:ext uri="{FF2B5EF4-FFF2-40B4-BE49-F238E27FC236}">
              <a16:creationId xmlns:a16="http://schemas.microsoft.com/office/drawing/2014/main" id="{00000000-0008-0000-0C00-000004000000}"/>
            </a:ext>
          </a:extLst>
        </xdr:cNvPr>
        <xdr:cNvSpPr>
          <a:spLocks noGrp="1"/>
        </xdr:cNvSpPr>
      </xdr:nvSpPr>
      <xdr:spPr>
        <a:xfrm>
          <a:off x="12573000" y="190500"/>
          <a:ext cx="5740718"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2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T2 ».</a:t>
          </a:r>
        </a:p>
      </xdr:txBody>
    </xdr:sp>
    <xdr:clientData/>
  </xdr:twoCellAnchor>
  <xdr:twoCellAnchor editAs="oneCell">
    <xdr:from>
      <xdr:col>24</xdr:col>
      <xdr:colOff>0</xdr:colOff>
      <xdr:row>1</xdr:row>
      <xdr:rowOff>0</xdr:rowOff>
    </xdr:from>
    <xdr:to>
      <xdr:col>31</xdr:col>
      <xdr:colOff>240030</xdr:colOff>
      <xdr:row>10</xdr:row>
      <xdr:rowOff>0</xdr:rowOff>
    </xdr:to>
    <xdr:sp macro="" textlink="">
      <xdr:nvSpPr>
        <xdr:cNvPr id="5" name="Textfeld 4">
          <a:extLst>
            <a:ext uri="{FF2B5EF4-FFF2-40B4-BE49-F238E27FC236}">
              <a16:creationId xmlns:a16="http://schemas.microsoft.com/office/drawing/2014/main" id="{00000000-0008-0000-0C00-000005000000}"/>
            </a:ext>
          </a:extLst>
        </xdr:cNvPr>
        <xdr:cNvSpPr>
          <a:spLocks noGrp="1"/>
        </xdr:cNvSpPr>
      </xdr:nvSpPr>
      <xdr:spPr>
        <a:xfrm>
          <a:off x="18859500" y="190500"/>
          <a:ext cx="5740718"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3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T3 ».</a:t>
          </a:r>
        </a:p>
      </xdr:txBody>
    </xdr:sp>
    <xdr:clientData/>
  </xdr:twoCellAnchor>
  <xdr:twoCellAnchor editAs="oneCell">
    <xdr:from>
      <xdr:col>32</xdr:col>
      <xdr:colOff>0</xdr:colOff>
      <xdr:row>1</xdr:row>
      <xdr:rowOff>0</xdr:rowOff>
    </xdr:from>
    <xdr:to>
      <xdr:col>39</xdr:col>
      <xdr:colOff>240030</xdr:colOff>
      <xdr:row>9</xdr:row>
      <xdr:rowOff>166686</xdr:rowOff>
    </xdr:to>
    <xdr:sp macro="" textlink="">
      <xdr:nvSpPr>
        <xdr:cNvPr id="6" name="Textfeld 5">
          <a:extLst>
            <a:ext uri="{FF2B5EF4-FFF2-40B4-BE49-F238E27FC236}">
              <a16:creationId xmlns:a16="http://schemas.microsoft.com/office/drawing/2014/main" id="{00000000-0008-0000-0C00-000006000000}"/>
            </a:ext>
          </a:extLst>
        </xdr:cNvPr>
        <xdr:cNvSpPr>
          <a:spLocks noGrp="1"/>
        </xdr:cNvSpPr>
      </xdr:nvSpPr>
      <xdr:spPr>
        <a:xfrm>
          <a:off x="25146000" y="190499"/>
          <a:ext cx="5740718" cy="1690687"/>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4 », « 4a », « 4b », « 4c » ou « 4d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T4 ».</a:t>
          </a:r>
        </a:p>
      </xdr:txBody>
    </xdr:sp>
    <xdr:clientData/>
  </xdr:twoCellAnchor>
  <xdr:twoCellAnchor editAs="oneCell">
    <xdr:from>
      <xdr:col>40</xdr:col>
      <xdr:colOff>0</xdr:colOff>
      <xdr:row>1</xdr:row>
      <xdr:rowOff>0</xdr:rowOff>
    </xdr:from>
    <xdr:to>
      <xdr:col>47</xdr:col>
      <xdr:colOff>240030</xdr:colOff>
      <xdr:row>10</xdr:row>
      <xdr:rowOff>0</xdr:rowOff>
    </xdr:to>
    <xdr:sp macro="" textlink="">
      <xdr:nvSpPr>
        <xdr:cNvPr id="7" name="Textfeld 6">
          <a:extLst>
            <a:ext uri="{FF2B5EF4-FFF2-40B4-BE49-F238E27FC236}">
              <a16:creationId xmlns:a16="http://schemas.microsoft.com/office/drawing/2014/main" id="{00000000-0008-0000-0C00-000007000000}"/>
            </a:ext>
          </a:extLst>
        </xdr:cNvPr>
        <xdr:cNvSpPr>
          <a:spLocks noGrp="1"/>
        </xdr:cNvSpPr>
      </xdr:nvSpPr>
      <xdr:spPr>
        <a:xfrm>
          <a:off x="31432500" y="190500"/>
          <a:ext cx="5740718" cy="1714500"/>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x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TX ».</a:t>
          </a:r>
        </a:p>
      </xdr:txBody>
    </xdr:sp>
    <xdr:clientData/>
  </xdr:twoCellAnchor>
  <xdr:twoCellAnchor editAs="oneCell">
    <xdr:from>
      <xdr:col>48</xdr:col>
      <xdr:colOff>0</xdr:colOff>
      <xdr:row>1</xdr:row>
      <xdr:rowOff>0</xdr:rowOff>
    </xdr:from>
    <xdr:to>
      <xdr:col>55</xdr:col>
      <xdr:colOff>240030</xdr:colOff>
      <xdr:row>9</xdr:row>
      <xdr:rowOff>166686</xdr:rowOff>
    </xdr:to>
    <xdr:sp macro="" textlink="">
      <xdr:nvSpPr>
        <xdr:cNvPr id="8" name="Textfeld 7">
          <a:extLst>
            <a:ext uri="{FF2B5EF4-FFF2-40B4-BE49-F238E27FC236}">
              <a16:creationId xmlns:a16="http://schemas.microsoft.com/office/drawing/2014/main" id="{00000000-0008-0000-0C00-000008000000}"/>
            </a:ext>
          </a:extLst>
        </xdr:cNvPr>
        <xdr:cNvSpPr>
          <a:spLocks noGrp="1"/>
        </xdr:cNvSpPr>
      </xdr:nvSpPr>
      <xdr:spPr>
        <a:xfrm>
          <a:off x="37719000" y="190499"/>
          <a:ext cx="5740718" cy="1690687"/>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le champ [1246] « I26 : pT ou ypT ou rpT » est renseigné par « 0 », le champ [1084] « N00 : patiente opérée » par « oui », et, dans au moins une chirurgie oncologique du sein, l’un des champs [1093] « E08 : type de la première chirurgie oncologique du sein », [1120] « F08 : type de la deuxième chirurgie oncologique du sein » ou [1135] « F40 : type de la troisième chirurgie oncologique du sein » n’est pas renseigné par « chirurgie conservatrice du sein » ou « résection étendue/résection secondaire ».</a:t>
          </a:r>
        </a:p>
        <a:p>
          <a:endParaRPr/>
        </a:p>
        <a:p>
          <a:r>
            <a:t>Ces cas ne sont pas pris en compte dans le numérateur de l’indicateur n° 20a « Proportion de chirurgies conservatrices du sein parmi toutes les chirurgies pour T0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200978</xdr:colOff>
      <xdr:row>9</xdr:row>
      <xdr:rowOff>171449</xdr:rowOff>
    </xdr:to>
    <xdr:sp macro="" textlink="">
      <xdr:nvSpPr>
        <xdr:cNvPr id="2" name="Textfeld 1">
          <a:extLst>
            <a:ext uri="{FF2B5EF4-FFF2-40B4-BE49-F238E27FC236}">
              <a16:creationId xmlns:a16="http://schemas.microsoft.com/office/drawing/2014/main" id="{00000000-0008-0000-0D00-000002000000}"/>
            </a:ext>
          </a:extLst>
        </xdr:cNvPr>
        <xdr:cNvSpPr>
          <a:spLocks noGrp="1"/>
        </xdr:cNvSpPr>
      </xdr:nvSpPr>
      <xdr:spPr>
        <a:xfrm>
          <a:off x="0" y="180975"/>
          <a:ext cx="5735003" cy="1619249"/>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tous les cas dans lesquels aucun des champs [1093] « E08 : type de la première chirurgie oncologique du sein », [1120] « F08 : type de la deuxième chirurgie oncologique du sein » ou [1135] « F40 : type de la troisième chirurgie oncologique du sein » n’est renseigné par « mastectomie sans reconstruction simultanée » ou « mastectomie avec reconstruction ».</a:t>
          </a:r>
        </a:p>
        <a:p>
          <a:endParaRPr/>
        </a:p>
        <a:p>
          <a:r>
            <a:t>Ces cas ne sont pas pris en compte dans le numérateur de l’indicateur n° 20b « Proportion de mastectomies parmi tous les cas opérés ».</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206693</xdr:colOff>
      <xdr:row>10</xdr:row>
      <xdr:rowOff>171450</xdr:rowOff>
    </xdr:to>
    <xdr:sp macro="" textlink="">
      <xdr:nvSpPr>
        <xdr:cNvPr id="2" name="Textfeld 1">
          <a:extLst>
            <a:ext uri="{FF2B5EF4-FFF2-40B4-BE49-F238E27FC236}">
              <a16:creationId xmlns:a16="http://schemas.microsoft.com/office/drawing/2014/main" id="{00000000-0008-0000-0E00-000002000000}"/>
            </a:ext>
          </a:extLst>
        </xdr:cNvPr>
        <xdr:cNvSpPr>
          <a:spLocks noGrp="1"/>
        </xdr:cNvSpPr>
      </xdr:nvSpPr>
      <xdr:spPr>
        <a:xfrm>
          <a:off x="0" y="180975"/>
          <a:ext cx="5740718" cy="1800225"/>
        </a:xfrm>
        <a:prstGeom prst="rect">
          <a:avLst/>
        </a:prstGeom>
        <a:solidFill>
          <a:schemeClr val="tx2">
            <a:lumMod val="20000"/>
            <a:lumOff val="80000"/>
          </a:schemeClr>
        </a:solidFill>
        <a:ln w="9525">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a:lstStyle/>
        <a:p>
          <a:r>
            <a:t>Le tableau suivant répertorie les cas de DCIS ou de carcinome in situ opérés par chirurgie conservatrice pour lesquels une procédure ganglionnaire a été réalisée : procédure du ganglion sentinelle réussie ou infructueuse, ou chirurgie axillaire.</a:t>
          </a:r>
        </a:p>
        <a:p>
          <a:endParaRPr/>
        </a:p>
        <a:p>
          <a:r>
            <a:t>Ces cas sont comptés dans le numérateur de l’indicateur n° 21 et constituent les cas à contrôler, car l’objectif est strictement inférieur à 5 %.</a:t>
          </a:r>
        </a:p>
      </xdr:txBody>
    </xdr:sp>
    <xdr:clientData/>
  </xdr:twoCellAnchor>
</xdr:wsDr>
</file>

<file path=xl/theme/theme1.xml><?xml version="1.0" encoding="utf-8"?>
<a:theme xmlns:a="http://schemas.openxmlformats.org/drawingml/2006/main" name="Offic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2"/>
  <sheetViews>
    <sheetView tabSelected="1" workbookViewId="0">
      <selection activeCell="D10" sqref="D10:D18"/>
    </sheetView>
  </sheetViews>
  <sheetFormatPr baseColWidth="10" defaultColWidth="11.6640625" defaultRowHeight="13.2" x14ac:dyDescent="0.25"/>
  <cols>
    <col min="1" max="1" width="4" style="2" customWidth="1"/>
    <col min="2" max="2" width="39.33203125" style="4" hidden="1" customWidth="1"/>
    <col min="3" max="3" width="42.33203125" style="4" customWidth="1"/>
    <col min="4" max="4" width="12.44140625" style="1" customWidth="1"/>
    <col min="5" max="5" width="38.33203125" style="4" customWidth="1"/>
    <col min="6" max="6" width="13.33203125" style="4" customWidth="1"/>
    <col min="7" max="7" width="9" style="4" customWidth="1"/>
    <col min="8" max="8" width="9.6640625" style="5" customWidth="1"/>
    <col min="9" max="9" width="14.44140625" style="4" customWidth="1"/>
    <col min="10" max="10" width="53.33203125" style="6" customWidth="1"/>
    <col min="11" max="11" width="47.44140625" style="3" customWidth="1"/>
    <col min="12" max="12" width="15.109375" style="3" customWidth="1"/>
    <col min="13" max="16384" width="11.6640625" style="3"/>
  </cols>
  <sheetData>
    <row r="1" spans="1:12" ht="16.2" customHeight="1" x14ac:dyDescent="0.3">
      <c r="A1" s="237"/>
      <c r="B1" s="238"/>
      <c r="C1" s="16" t="s">
        <v>0</v>
      </c>
      <c r="D1" s="239"/>
      <c r="E1" s="107">
        <f>VALUE(Kliniknummer!C2)</f>
        <v>0</v>
      </c>
      <c r="F1" s="238"/>
      <c r="G1" s="238"/>
      <c r="H1" s="240"/>
      <c r="I1" s="238"/>
      <c r="J1" s="240"/>
      <c r="K1" s="240"/>
      <c r="L1" s="51"/>
    </row>
    <row r="2" spans="1:12" ht="5.4" customHeight="1" x14ac:dyDescent="0.25">
      <c r="A2" s="241"/>
      <c r="B2" s="242"/>
      <c r="C2" s="242"/>
      <c r="D2" s="243"/>
      <c r="E2" s="242"/>
      <c r="F2" s="242"/>
      <c r="G2" s="242"/>
      <c r="H2" s="244"/>
      <c r="I2" s="242"/>
      <c r="J2" s="244"/>
      <c r="K2" s="99"/>
      <c r="L2" s="99"/>
    </row>
    <row r="3" spans="1:12" ht="26.4" x14ac:dyDescent="0.25">
      <c r="A3" s="82" t="s">
        <v>1</v>
      </c>
      <c r="B3" s="83" t="s">
        <v>2</v>
      </c>
      <c r="C3" s="83" t="s">
        <v>3</v>
      </c>
      <c r="D3" s="83" t="s">
        <v>4</v>
      </c>
      <c r="E3" s="83" t="s">
        <v>5</v>
      </c>
      <c r="F3" s="83" t="s">
        <v>6</v>
      </c>
      <c r="G3" s="83" t="s">
        <v>7</v>
      </c>
      <c r="H3" s="84" t="s">
        <v>8</v>
      </c>
      <c r="I3" s="83" t="s">
        <v>9</v>
      </c>
      <c r="J3" s="83" t="s">
        <v>10</v>
      </c>
      <c r="K3" s="83" t="s">
        <v>11</v>
      </c>
      <c r="L3" s="85" t="s">
        <v>12</v>
      </c>
    </row>
    <row r="4" spans="1:12" x14ac:dyDescent="0.25">
      <c r="A4" s="463" t="s">
        <v>13</v>
      </c>
      <c r="B4" s="54" t="s">
        <v>14</v>
      </c>
      <c r="C4" s="471" t="s">
        <v>15</v>
      </c>
      <c r="D4" s="26" t="s">
        <v>16</v>
      </c>
      <c r="E4" s="27" t="s">
        <v>17</v>
      </c>
      <c r="F4" s="171" t="s">
        <v>18</v>
      </c>
      <c r="G4" s="172"/>
      <c r="H4" s="245"/>
      <c r="I4" s="246"/>
      <c r="J4" s="10" t="str">
        <f>IF(ISBLANK(F4)=TRUE,"",IF(F4=0,"Bitte Wert grösser 0 angeben",""))</f>
        <v/>
      </c>
      <c r="K4" s="10" t="str">
        <f t="shared" ref="K4:K12" si="0">IF(J4&gt;"","Begründung angeben","")</f>
        <v/>
      </c>
      <c r="L4" s="98"/>
    </row>
    <row r="5" spans="1:12" x14ac:dyDescent="0.25">
      <c r="A5" s="464"/>
      <c r="B5" s="54"/>
      <c r="C5" s="472"/>
      <c r="D5" s="28">
        <v>125</v>
      </c>
      <c r="E5" s="29" t="s">
        <v>19</v>
      </c>
      <c r="F5" s="173" t="s">
        <v>20</v>
      </c>
      <c r="G5" s="174"/>
      <c r="H5" s="247"/>
      <c r="I5" s="248"/>
      <c r="J5" s="10" t="str">
        <f>IF(F5&gt;0,IF(F5&lt;D5,"Minimal-Wert nicht erreicht",""),"")</f>
        <v/>
      </c>
      <c r="K5" s="10"/>
      <c r="L5" s="98"/>
    </row>
    <row r="6" spans="1:12" x14ac:dyDescent="0.25">
      <c r="A6" s="464"/>
      <c r="B6" s="54"/>
      <c r="C6" s="472"/>
      <c r="D6" s="28" t="s">
        <v>16</v>
      </c>
      <c r="E6" s="29" t="s">
        <v>21</v>
      </c>
      <c r="F6" s="173" t="s">
        <v>22</v>
      </c>
      <c r="G6" s="175" t="str">
        <f>IF(ISBLANK(F5)=TRUE,"",F5)</f>
        <v>AA_Output:FilterSetting_ID=9028;Field=Total</v>
      </c>
      <c r="H6" s="249" t="e">
        <f>IF(ISBLANK(F6),"",F6/G6)</f>
        <v>#VALUE!</v>
      </c>
      <c r="I6" s="248"/>
      <c r="J6" s="10"/>
      <c r="K6" s="10"/>
      <c r="L6" s="98"/>
    </row>
    <row r="7" spans="1:12" ht="10.8" customHeight="1" x14ac:dyDescent="0.25">
      <c r="A7" s="464"/>
      <c r="B7" s="54"/>
      <c r="C7" s="472"/>
      <c r="D7" s="30" t="s">
        <v>16</v>
      </c>
      <c r="E7" s="31" t="s">
        <v>23</v>
      </c>
      <c r="F7" s="176" t="s">
        <v>24</v>
      </c>
      <c r="G7" s="177" t="str">
        <f>IF(ISBLANK(F5)=TRUE,"",F5)</f>
        <v>AA_Output:FilterSetting_ID=9028;Field=Total</v>
      </c>
      <c r="H7" s="249" t="e">
        <f>IF(ISBLANK(F7),"",F7/G7)</f>
        <v>#VALUE!</v>
      </c>
      <c r="I7" s="250"/>
      <c r="J7" s="10"/>
      <c r="K7" s="11" t="str">
        <f t="shared" si="0"/>
        <v/>
      </c>
      <c r="L7" s="98"/>
    </row>
    <row r="8" spans="1:12" ht="10.8" customHeight="1" x14ac:dyDescent="0.25">
      <c r="A8" s="465"/>
      <c r="B8" s="54"/>
      <c r="C8" s="473"/>
      <c r="D8" s="251" t="s">
        <v>16</v>
      </c>
      <c r="E8" s="252" t="s">
        <v>25</v>
      </c>
      <c r="F8" s="178" t="e">
        <f>IF(F5=0,0,F5-F7)</f>
        <v>#VALUE!</v>
      </c>
      <c r="G8" s="177" t="str">
        <f>IF(ISBLANK(F5)=TRUE,"",F5)</f>
        <v>AA_Output:FilterSetting_ID=9028;Field=Total</v>
      </c>
      <c r="H8" s="249" t="e">
        <f>IF(F8=0,"",F8/G8)</f>
        <v>#VALUE!</v>
      </c>
      <c r="I8" s="253"/>
      <c r="J8" s="103"/>
      <c r="K8" s="103" t="str">
        <f t="shared" si="0"/>
        <v/>
      </c>
      <c r="L8" s="98"/>
    </row>
    <row r="9" spans="1:12" ht="26.4" x14ac:dyDescent="0.25">
      <c r="A9" s="55" t="s">
        <v>26</v>
      </c>
      <c r="B9" s="56" t="s">
        <v>27</v>
      </c>
      <c r="C9" s="56" t="s">
        <v>28</v>
      </c>
      <c r="D9" s="52" t="s">
        <v>16</v>
      </c>
      <c r="E9" s="39" t="s">
        <v>29</v>
      </c>
      <c r="F9" s="179" t="s">
        <v>30</v>
      </c>
      <c r="G9" s="180" t="e">
        <f>IF(F5*F9=0,"",F5)</f>
        <v>#VALUE!</v>
      </c>
      <c r="H9" s="21" t="e">
        <f>IF(ISBLANK(F9),"",F9/G9)</f>
        <v>#VALUE!</v>
      </c>
      <c r="I9" s="254"/>
      <c r="J9" s="62"/>
      <c r="K9" s="80"/>
      <c r="L9" s="98"/>
    </row>
    <row r="10" spans="1:12" ht="10.8" customHeight="1" x14ac:dyDescent="0.25">
      <c r="A10" s="464">
        <v>2</v>
      </c>
      <c r="B10" s="472"/>
      <c r="C10" s="472" t="s">
        <v>31</v>
      </c>
      <c r="D10" s="496">
        <v>30</v>
      </c>
      <c r="E10" s="512" t="s">
        <v>32</v>
      </c>
      <c r="F10" s="255" t="str">
        <f>IF('Anzahl Eingriffe pro KTM'!C4="","",'Anzahl Eingriffe pro KTM'!E4)</f>
        <v/>
      </c>
      <c r="G10" s="247"/>
      <c r="H10" s="247"/>
      <c r="I10" s="255" t="str">
        <f>IF('Anzahl Eingriffe pro KTM'!C4="","",'Anzahl Eingriffe pro KTM'!C4)</f>
        <v/>
      </c>
      <c r="J10" s="10" t="str">
        <f>IF(_xlfn.NUMBERVALUE(F10)&gt;0,IF(_xlfn.NUMBERVALUE(F10)&lt;$D$10,"Minimal-Wert nicht erreicht",""),"")</f>
        <v/>
      </c>
      <c r="K10" s="10" t="str">
        <f t="shared" si="0"/>
        <v/>
      </c>
      <c r="L10" s="98"/>
    </row>
    <row r="11" spans="1:12" ht="10.8" customHeight="1" x14ac:dyDescent="0.25">
      <c r="A11" s="464"/>
      <c r="B11" s="472"/>
      <c r="C11" s="472"/>
      <c r="D11" s="496"/>
      <c r="E11" s="512"/>
      <c r="F11" s="255" t="str">
        <f>IF('Anzahl Eingriffe pro KTM'!C5="","",'Anzahl Eingriffe pro KTM'!E5)</f>
        <v/>
      </c>
      <c r="G11" s="256"/>
      <c r="H11" s="256"/>
      <c r="I11" s="257" t="str">
        <f>IF('Anzahl Eingriffe pro KTM'!C5="","",'Anzahl Eingriffe pro KTM'!C5)</f>
        <v/>
      </c>
      <c r="J11" s="10" t="str">
        <f t="shared" ref="J11:J18" si="1">IF(_xlfn.NUMBERVALUE(F11)&gt;0,IF(_xlfn.NUMBERVALUE(F11)&lt;$D$10,"Minimal-Wert nicht erreicht",""),"")</f>
        <v/>
      </c>
      <c r="K11" s="11" t="str">
        <f t="shared" si="0"/>
        <v/>
      </c>
      <c r="L11" s="98"/>
    </row>
    <row r="12" spans="1:12" ht="10.8" customHeight="1" x14ac:dyDescent="0.25">
      <c r="A12" s="464"/>
      <c r="B12" s="472"/>
      <c r="C12" s="472"/>
      <c r="D12" s="496"/>
      <c r="E12" s="512"/>
      <c r="F12" s="255" t="str">
        <f>IF('Anzahl Eingriffe pro KTM'!C6="","",'Anzahl Eingriffe pro KTM'!E6)</f>
        <v/>
      </c>
      <c r="G12" s="256"/>
      <c r="H12" s="256"/>
      <c r="I12" s="257" t="str">
        <f>IF('Anzahl Eingriffe pro KTM'!C6="","",'Anzahl Eingriffe pro KTM'!C6)</f>
        <v/>
      </c>
      <c r="J12" s="10" t="str">
        <f t="shared" si="1"/>
        <v/>
      </c>
      <c r="K12" s="11" t="str">
        <f t="shared" si="0"/>
        <v/>
      </c>
      <c r="L12" s="98"/>
    </row>
    <row r="13" spans="1:12" ht="10.8" customHeight="1" x14ac:dyDescent="0.25">
      <c r="A13" s="464"/>
      <c r="B13" s="472"/>
      <c r="C13" s="472"/>
      <c r="D13" s="496"/>
      <c r="E13" s="512"/>
      <c r="F13" s="255" t="str">
        <f>IF('Anzahl Eingriffe pro KTM'!C7="","",'Anzahl Eingriffe pro KTM'!E7)</f>
        <v/>
      </c>
      <c r="G13" s="256"/>
      <c r="H13" s="256"/>
      <c r="I13" s="257" t="str">
        <f>IF('Anzahl Eingriffe pro KTM'!C7="","",'Anzahl Eingriffe pro KTM'!C7)</f>
        <v/>
      </c>
      <c r="J13" s="10" t="str">
        <f t="shared" si="1"/>
        <v/>
      </c>
      <c r="K13" s="11" t="str">
        <f t="shared" ref="K13:K56" si="2">IF(J13&gt;"","Begründung angeben","")</f>
        <v/>
      </c>
      <c r="L13" s="98"/>
    </row>
    <row r="14" spans="1:12" ht="10.8" customHeight="1" x14ac:dyDescent="0.25">
      <c r="A14" s="464"/>
      <c r="B14" s="472"/>
      <c r="C14" s="472"/>
      <c r="D14" s="496"/>
      <c r="E14" s="512"/>
      <c r="F14" s="255" t="str">
        <f>IF('Anzahl Eingriffe pro KTM'!C8="","",'Anzahl Eingriffe pro KTM'!E8)</f>
        <v/>
      </c>
      <c r="G14" s="256"/>
      <c r="H14" s="256"/>
      <c r="I14" s="257" t="str">
        <f>IF('Anzahl Eingriffe pro KTM'!C8="","",'Anzahl Eingriffe pro KTM'!C8)</f>
        <v/>
      </c>
      <c r="J14" s="10" t="str">
        <f t="shared" si="1"/>
        <v/>
      </c>
      <c r="K14" s="11" t="str">
        <f t="shared" si="2"/>
        <v/>
      </c>
      <c r="L14" s="98"/>
    </row>
    <row r="15" spans="1:12" ht="10.8" customHeight="1" x14ac:dyDescent="0.25">
      <c r="A15" s="464"/>
      <c r="B15" s="472"/>
      <c r="C15" s="472"/>
      <c r="D15" s="496"/>
      <c r="E15" s="512"/>
      <c r="F15" s="255" t="str">
        <f>IF('Anzahl Eingriffe pro KTM'!C9="","",'Anzahl Eingriffe pro KTM'!E9)</f>
        <v/>
      </c>
      <c r="G15" s="256"/>
      <c r="H15" s="256"/>
      <c r="I15" s="257" t="str">
        <f>IF('Anzahl Eingriffe pro KTM'!C9="","",'Anzahl Eingriffe pro KTM'!C9)</f>
        <v/>
      </c>
      <c r="J15" s="10" t="str">
        <f t="shared" si="1"/>
        <v/>
      </c>
      <c r="K15" s="11" t="str">
        <f t="shared" si="2"/>
        <v/>
      </c>
      <c r="L15" s="98"/>
    </row>
    <row r="16" spans="1:12" ht="10.8" customHeight="1" x14ac:dyDescent="0.25">
      <c r="A16" s="464"/>
      <c r="B16" s="43"/>
      <c r="C16" s="472"/>
      <c r="D16" s="496"/>
      <c r="E16" s="512"/>
      <c r="F16" s="255" t="str">
        <f>IF('Anzahl Eingriffe pro KTM'!C10="","",'Anzahl Eingriffe pro KTM'!E10)</f>
        <v/>
      </c>
      <c r="G16" s="256"/>
      <c r="H16" s="256"/>
      <c r="I16" s="257" t="str">
        <f>IF('Anzahl Eingriffe pro KTM'!C10="","",'Anzahl Eingriffe pro KTM'!C10)</f>
        <v/>
      </c>
      <c r="J16" s="10" t="str">
        <f t="shared" si="1"/>
        <v/>
      </c>
      <c r="K16" s="11" t="str">
        <f t="shared" si="2"/>
        <v/>
      </c>
      <c r="L16" s="98"/>
    </row>
    <row r="17" spans="1:12" ht="10.8" customHeight="1" x14ac:dyDescent="0.25">
      <c r="A17" s="464"/>
      <c r="B17" s="43"/>
      <c r="C17" s="472"/>
      <c r="D17" s="496"/>
      <c r="E17" s="512"/>
      <c r="F17" s="255" t="str">
        <f>IF('Anzahl Eingriffe pro KTM'!C11="","",'Anzahl Eingriffe pro KTM'!E11)</f>
        <v/>
      </c>
      <c r="G17" s="256"/>
      <c r="H17" s="256"/>
      <c r="I17" s="257" t="str">
        <f>IF('Anzahl Eingriffe pro KTM'!C11="","",'Anzahl Eingriffe pro KTM'!C11)</f>
        <v/>
      </c>
      <c r="J17" s="10" t="str">
        <f t="shared" si="1"/>
        <v/>
      </c>
      <c r="K17" s="11" t="str">
        <f t="shared" si="2"/>
        <v/>
      </c>
      <c r="L17" s="98"/>
    </row>
    <row r="18" spans="1:12" ht="10.8" customHeight="1" x14ac:dyDescent="0.25">
      <c r="A18" s="464"/>
      <c r="B18" s="43"/>
      <c r="C18" s="472"/>
      <c r="D18" s="497"/>
      <c r="E18" s="513"/>
      <c r="F18" s="255" t="str">
        <f>IF('Anzahl Eingriffe pro KTM'!C12="","",'Anzahl Eingriffe pro KTM'!E12)</f>
        <v/>
      </c>
      <c r="G18" s="256"/>
      <c r="H18" s="256"/>
      <c r="I18" s="257" t="str">
        <f>IF('Anzahl Eingriffe pro KTM'!C12="","",'Anzahl Eingriffe pro KTM'!C12)</f>
        <v/>
      </c>
      <c r="J18" s="10" t="str">
        <f t="shared" si="1"/>
        <v/>
      </c>
      <c r="K18" s="11" t="str">
        <f t="shared" si="2"/>
        <v/>
      </c>
      <c r="L18" s="98"/>
    </row>
    <row r="19" spans="1:12" ht="34.5" customHeight="1" x14ac:dyDescent="0.25">
      <c r="A19" s="465"/>
      <c r="B19" s="94"/>
      <c r="C19" s="473"/>
      <c r="D19" s="258" t="s">
        <v>16</v>
      </c>
      <c r="E19" s="104" t="s">
        <v>33</v>
      </c>
      <c r="F19" s="105" t="str">
        <f>IFERROR(VLOOKUP("Total",'Anzahl Eingriffe pro KTM'!D:F,2,0),"")</f>
        <v/>
      </c>
      <c r="G19" s="259"/>
      <c r="H19" s="259"/>
      <c r="I19" s="260"/>
      <c r="J19" s="103"/>
      <c r="K19" s="103" t="str">
        <f>IF(J19&gt;"","Begründung angeben (Diskrepanz kann durch unterschiedliche Zählweise (1b = Erstkonsultation, 2 = Operationsdatum) erklärt werden)","")</f>
        <v/>
      </c>
      <c r="L19" s="261"/>
    </row>
    <row r="20" spans="1:12" ht="10.8" customHeight="1" x14ac:dyDescent="0.25">
      <c r="A20" s="443">
        <v>3</v>
      </c>
      <c r="B20" s="466" t="s">
        <v>34</v>
      </c>
      <c r="C20" s="466" t="s">
        <v>35</v>
      </c>
      <c r="D20" s="262">
        <v>30</v>
      </c>
      <c r="E20" s="41" t="s">
        <v>36</v>
      </c>
      <c r="F20" s="263"/>
      <c r="G20" s="264"/>
      <c r="H20" s="264"/>
      <c r="I20" s="265"/>
      <c r="J20" s="199" t="str">
        <f>IF(F20&gt;0,IF(F20&lt;D20,"Minimal-Wert nicht erreicht",""),"")</f>
        <v/>
      </c>
      <c r="K20" s="10" t="str">
        <f t="shared" si="2"/>
        <v/>
      </c>
      <c r="L20" s="266"/>
    </row>
    <row r="21" spans="1:12" ht="10.8" customHeight="1" x14ac:dyDescent="0.25">
      <c r="A21" s="449"/>
      <c r="B21" s="467"/>
      <c r="C21" s="467"/>
      <c r="D21" s="481">
        <v>30</v>
      </c>
      <c r="E21" s="478" t="s">
        <v>37</v>
      </c>
      <c r="F21" s="268"/>
      <c r="G21" s="96"/>
      <c r="H21" s="96"/>
      <c r="I21" s="58"/>
      <c r="J21" s="11" t="str">
        <f>IF(F21&gt;0,IF(F21&lt;D21,"Minimal-Wert nicht erreicht",""),"")</f>
        <v/>
      </c>
      <c r="K21" s="11" t="str">
        <f t="shared" si="2"/>
        <v/>
      </c>
      <c r="L21" s="98"/>
    </row>
    <row r="22" spans="1:12" ht="10.8" customHeight="1" x14ac:dyDescent="0.25">
      <c r="A22" s="449"/>
      <c r="B22" s="467"/>
      <c r="C22" s="467"/>
      <c r="D22" s="482"/>
      <c r="E22" s="479"/>
      <c r="F22" s="268"/>
      <c r="G22" s="96"/>
      <c r="H22" s="96"/>
      <c r="I22" s="58"/>
      <c r="J22" s="11" t="str">
        <f>IF(F22&gt;0,IF(F22&lt;D21,"Minimal-Wert nicht erreicht",""),"")</f>
        <v/>
      </c>
      <c r="K22" s="11" t="str">
        <f t="shared" si="2"/>
        <v/>
      </c>
      <c r="L22" s="98"/>
    </row>
    <row r="23" spans="1:12" ht="10.8" customHeight="1" x14ac:dyDescent="0.25">
      <c r="A23" s="449"/>
      <c r="B23" s="467"/>
      <c r="C23" s="467"/>
      <c r="D23" s="482"/>
      <c r="E23" s="479"/>
      <c r="F23" s="268"/>
      <c r="G23" s="96"/>
      <c r="H23" s="96"/>
      <c r="I23" s="58"/>
      <c r="J23" s="11" t="str">
        <f>IF(F23&gt;0,IF(F23&lt;D21,"Minimal-Wert nicht erreicht",""),"")</f>
        <v/>
      </c>
      <c r="K23" s="11" t="str">
        <f t="shared" ref="K23:K24" si="3">IF(J23&gt;"","Begründung angeben","")</f>
        <v/>
      </c>
      <c r="L23" s="98"/>
    </row>
    <row r="24" spans="1:12" ht="10.8" customHeight="1" x14ac:dyDescent="0.25">
      <c r="A24" s="449"/>
      <c r="B24" s="467"/>
      <c r="C24" s="467"/>
      <c r="D24" s="483"/>
      <c r="E24" s="480"/>
      <c r="F24" s="268"/>
      <c r="G24" s="96"/>
      <c r="H24" s="96"/>
      <c r="I24" s="58"/>
      <c r="J24" s="11" t="str">
        <f>IF(F24&gt;0,IF(F24&lt;D21,"Minimal-Wert nicht erreicht",""),"")</f>
        <v/>
      </c>
      <c r="K24" s="11" t="str">
        <f t="shared" si="3"/>
        <v/>
      </c>
      <c r="L24" s="98"/>
    </row>
    <row r="25" spans="1:12" s="99" customFormat="1" ht="10.8" customHeight="1" x14ac:dyDescent="0.25">
      <c r="A25" s="449"/>
      <c r="B25" s="467"/>
      <c r="C25" s="467"/>
      <c r="D25" s="484">
        <v>30</v>
      </c>
      <c r="E25" s="478" t="s">
        <v>38</v>
      </c>
      <c r="F25" s="95"/>
      <c r="G25" s="96"/>
      <c r="H25" s="96"/>
      <c r="I25" s="97"/>
      <c r="J25" s="11" t="str">
        <f>IF(F25&gt;0,IF(F25&lt;D25,"Minimal-Wert nicht erreicht",""),"")</f>
        <v/>
      </c>
      <c r="K25" s="11" t="str">
        <f t="shared" ref="K25" si="4">IF(J25&gt;"","Begründung angeben","")</f>
        <v/>
      </c>
      <c r="L25" s="98"/>
    </row>
    <row r="26" spans="1:12" s="99" customFormat="1" ht="10.8" customHeight="1" x14ac:dyDescent="0.25">
      <c r="A26" s="449"/>
      <c r="B26" s="467"/>
      <c r="C26" s="467"/>
      <c r="D26" s="485"/>
      <c r="E26" s="479"/>
      <c r="F26" s="95"/>
      <c r="G26" s="96"/>
      <c r="H26" s="96"/>
      <c r="I26" s="100"/>
      <c r="J26" s="11" t="str">
        <f>IF(F26&gt;0,IF(F26&lt;D25,"Minimal-Wert nicht erreicht",""),"")</f>
        <v/>
      </c>
      <c r="K26" s="11" t="str">
        <f>IF(J26&gt;"","Begründung angeben","")</f>
        <v/>
      </c>
      <c r="L26" s="98"/>
    </row>
    <row r="27" spans="1:12" s="99" customFormat="1" ht="10.8" customHeight="1" x14ac:dyDescent="0.25">
      <c r="A27" s="449"/>
      <c r="B27" s="467"/>
      <c r="C27" s="467"/>
      <c r="D27" s="485"/>
      <c r="E27" s="479"/>
      <c r="F27" s="95"/>
      <c r="G27" s="96"/>
      <c r="H27" s="96"/>
      <c r="I27" s="100"/>
      <c r="J27" s="11" t="str">
        <f>IF(F27&gt;0,IF(F27&lt;D25,"Minimal-Wert nicht erreicht",""),"")</f>
        <v/>
      </c>
      <c r="K27" s="11" t="str">
        <f>IF(J27&gt;"","Begründung angeben","")</f>
        <v/>
      </c>
      <c r="L27" s="98"/>
    </row>
    <row r="28" spans="1:12" s="99" customFormat="1" ht="10.8" customHeight="1" x14ac:dyDescent="0.25">
      <c r="A28" s="449"/>
      <c r="B28" s="467"/>
      <c r="C28" s="467"/>
      <c r="D28" s="486"/>
      <c r="E28" s="480"/>
      <c r="F28" s="95"/>
      <c r="G28" s="96"/>
      <c r="H28" s="96"/>
      <c r="I28" s="100"/>
      <c r="J28" s="11" t="str">
        <f>IF(F28&gt;0,IF(F28&lt;D25,"Minimal-Wert nicht erreicht",""),"")</f>
        <v/>
      </c>
      <c r="K28" s="11" t="str">
        <f>IF(J28&gt;"","Begründung angeben","")</f>
        <v/>
      </c>
      <c r="L28" s="98"/>
    </row>
    <row r="29" spans="1:12" ht="22.2" customHeight="1" x14ac:dyDescent="0.25">
      <c r="A29" s="449"/>
      <c r="B29" s="467"/>
      <c r="C29" s="467"/>
      <c r="D29" s="237">
        <v>10</v>
      </c>
      <c r="E29" s="41" t="s">
        <v>39</v>
      </c>
      <c r="F29" s="263"/>
      <c r="G29" s="247"/>
      <c r="H29" s="247"/>
      <c r="I29" s="265"/>
      <c r="J29" s="10" t="str">
        <f>IF(F29&gt;0,IF(F29&lt;D29,"Minimal-Wert nicht erreicht",""),"")</f>
        <v/>
      </c>
      <c r="K29" s="10" t="str">
        <f t="shared" si="2"/>
        <v/>
      </c>
      <c r="L29" s="98"/>
    </row>
    <row r="30" spans="1:12" ht="10.199999999999999" customHeight="1" x14ac:dyDescent="0.25">
      <c r="A30" s="449"/>
      <c r="B30" s="467"/>
      <c r="C30" s="467"/>
      <c r="D30" s="481">
        <v>10</v>
      </c>
      <c r="E30" s="475" t="s">
        <v>40</v>
      </c>
      <c r="F30" s="268"/>
      <c r="G30" s="269"/>
      <c r="H30" s="269"/>
      <c r="I30" s="58"/>
      <c r="J30" s="11" t="str">
        <f>IF(F30&gt;0,IF(F30&lt;D30,"Minimal-Wert nicht erreicht",""),"")</f>
        <v/>
      </c>
      <c r="K30" s="11" t="str">
        <f t="shared" si="2"/>
        <v/>
      </c>
      <c r="L30" s="98"/>
    </row>
    <row r="31" spans="1:12" x14ac:dyDescent="0.25">
      <c r="A31" s="449"/>
      <c r="B31" s="467"/>
      <c r="C31" s="467"/>
      <c r="D31" s="482"/>
      <c r="E31" s="476"/>
      <c r="F31" s="268"/>
      <c r="G31" s="269"/>
      <c r="H31" s="269"/>
      <c r="I31" s="58"/>
      <c r="J31" s="11" t="str">
        <f>IF(F31&gt;0,IF(F31&lt;D30,"Minimal-Wert nicht erreicht",""),"")</f>
        <v/>
      </c>
      <c r="K31" s="11" t="str">
        <f t="shared" si="2"/>
        <v/>
      </c>
      <c r="L31" s="98"/>
    </row>
    <row r="32" spans="1:12" x14ac:dyDescent="0.25">
      <c r="A32" s="449"/>
      <c r="B32" s="467"/>
      <c r="C32" s="467"/>
      <c r="D32" s="482"/>
      <c r="E32" s="476"/>
      <c r="F32" s="268"/>
      <c r="G32" s="269"/>
      <c r="H32" s="269"/>
      <c r="I32" s="58"/>
      <c r="J32" s="11" t="str">
        <f>IF(F32&gt;0,IF(F32&lt;D30,"Minimal-Wert nicht erreicht",""),"")</f>
        <v/>
      </c>
      <c r="K32" s="11" t="str">
        <f t="shared" ref="K32" si="5">IF(J32&gt;"","Begründung angeben","")</f>
        <v/>
      </c>
      <c r="L32" s="98"/>
    </row>
    <row r="33" spans="1:12" x14ac:dyDescent="0.25">
      <c r="A33" s="444"/>
      <c r="B33" s="474"/>
      <c r="C33" s="474"/>
      <c r="D33" s="517"/>
      <c r="E33" s="477"/>
      <c r="F33" s="271"/>
      <c r="G33" s="259"/>
      <c r="H33" s="259"/>
      <c r="I33" s="102"/>
      <c r="J33" s="103" t="str">
        <f>IF(F33&gt;0,IF(F33&lt;D30,"Minimal-Wert nicht erreicht",""),"")</f>
        <v/>
      </c>
      <c r="K33" s="103" t="str">
        <f t="shared" si="2"/>
        <v/>
      </c>
      <c r="L33" s="98"/>
    </row>
    <row r="34" spans="1:12" s="209" customFormat="1" ht="39.6" x14ac:dyDescent="0.25">
      <c r="A34" s="213">
        <v>4</v>
      </c>
      <c r="B34" s="202"/>
      <c r="C34" s="212" t="s">
        <v>41</v>
      </c>
      <c r="D34" s="352">
        <v>0.98</v>
      </c>
      <c r="E34" s="214" t="s">
        <v>42</v>
      </c>
      <c r="F34" s="203" t="s">
        <v>43</v>
      </c>
      <c r="G34" s="204" t="s">
        <v>44</v>
      </c>
      <c r="H34" s="205" t="e">
        <f>IF(G34=0,"",F34/G34)</f>
        <v>#VALUE!</v>
      </c>
      <c r="I34" s="206"/>
      <c r="J34" s="207" t="e">
        <f>IF(ISNUMBER(H34),IF(H34&lt;=$D$34,"Minimal-Wert nicht erreicht",""),"")</f>
        <v>#VALUE!</v>
      </c>
      <c r="K34" s="207" t="e">
        <f t="shared" si="2"/>
        <v>#VALUE!</v>
      </c>
      <c r="L34" s="208"/>
    </row>
    <row r="35" spans="1:12" x14ac:dyDescent="0.25">
      <c r="A35" s="452">
        <v>5</v>
      </c>
      <c r="B35" s="445" t="s">
        <v>45</v>
      </c>
      <c r="C35" s="445" t="s">
        <v>46</v>
      </c>
      <c r="D35" s="272" t="s">
        <v>16</v>
      </c>
      <c r="E35" s="101" t="s">
        <v>47</v>
      </c>
      <c r="F35" s="263"/>
      <c r="G35" s="273"/>
      <c r="H35" s="264"/>
      <c r="I35" s="265"/>
      <c r="J35" s="10"/>
      <c r="K35" s="10"/>
      <c r="L35" s="98"/>
    </row>
    <row r="36" spans="1:12" ht="10.8" customHeight="1" x14ac:dyDescent="0.25">
      <c r="A36" s="453"/>
      <c r="B36" s="446"/>
      <c r="C36" s="446"/>
      <c r="D36" s="495">
        <v>250</v>
      </c>
      <c r="E36" s="492" t="s">
        <v>48</v>
      </c>
      <c r="F36" s="263"/>
      <c r="G36" s="274"/>
      <c r="H36" s="275"/>
      <c r="I36" s="58"/>
      <c r="J36" s="11" t="str">
        <f>IF(F36&gt;0,IF(F36&lt;D36,"Minimal-Wert nicht erreicht",""),"")</f>
        <v/>
      </c>
      <c r="K36" s="11" t="str">
        <f t="shared" si="2"/>
        <v/>
      </c>
      <c r="L36" s="98"/>
    </row>
    <row r="37" spans="1:12" ht="10.8" customHeight="1" x14ac:dyDescent="0.25">
      <c r="A37" s="453"/>
      <c r="B37" s="446"/>
      <c r="C37" s="446"/>
      <c r="D37" s="496"/>
      <c r="E37" s="493"/>
      <c r="F37" s="263"/>
      <c r="G37" s="274"/>
      <c r="H37" s="275"/>
      <c r="I37" s="58"/>
      <c r="J37" s="11" t="str">
        <f>IF(F37&gt;0,IF(F37&lt;D36,"Minimal-Wert nicht erreicht",""),"")</f>
        <v/>
      </c>
      <c r="K37" s="11" t="str">
        <f t="shared" si="2"/>
        <v/>
      </c>
      <c r="L37" s="98"/>
    </row>
    <row r="38" spans="1:12" ht="10.8" customHeight="1" x14ac:dyDescent="0.25">
      <c r="A38" s="453"/>
      <c r="B38" s="446"/>
      <c r="C38" s="446"/>
      <c r="D38" s="496"/>
      <c r="E38" s="493"/>
      <c r="F38" s="263"/>
      <c r="G38" s="274"/>
      <c r="H38" s="275"/>
      <c r="I38" s="58"/>
      <c r="J38" s="11" t="str">
        <f>IF(F38&gt;0,IF(F38&lt;D36,"Minimal-Wert nicht erreicht",""),"")</f>
        <v/>
      </c>
      <c r="K38" s="11" t="str">
        <f t="shared" ref="K38:K41" si="6">IF(J38&gt;"","Begründung angeben","")</f>
        <v/>
      </c>
      <c r="L38" s="98"/>
    </row>
    <row r="39" spans="1:12" ht="10.8" customHeight="1" x14ac:dyDescent="0.25">
      <c r="A39" s="453"/>
      <c r="B39" s="446"/>
      <c r="C39" s="446"/>
      <c r="D39" s="496"/>
      <c r="E39" s="493"/>
      <c r="F39" s="263"/>
      <c r="G39" s="274"/>
      <c r="H39" s="275"/>
      <c r="I39" s="58"/>
      <c r="J39" s="11" t="str">
        <f>IF(F39&gt;0,IF(F39&lt;D36,"Minimal-Wert nicht erreicht",""),"")</f>
        <v/>
      </c>
      <c r="K39" s="11" t="str">
        <f t="shared" si="6"/>
        <v/>
      </c>
      <c r="L39" s="98"/>
    </row>
    <row r="40" spans="1:12" ht="10.8" customHeight="1" x14ac:dyDescent="0.25">
      <c r="A40" s="453"/>
      <c r="B40" s="446"/>
      <c r="C40" s="446"/>
      <c r="D40" s="496"/>
      <c r="E40" s="493"/>
      <c r="F40" s="263"/>
      <c r="G40" s="274"/>
      <c r="H40" s="275"/>
      <c r="I40" s="58"/>
      <c r="J40" s="11" t="str">
        <f>IF(F40&gt;0,IF(F40&lt;D36,"Minimal-Wert nicht erreicht",""),"")</f>
        <v/>
      </c>
      <c r="K40" s="11" t="str">
        <f t="shared" si="6"/>
        <v/>
      </c>
      <c r="L40" s="98"/>
    </row>
    <row r="41" spans="1:12" ht="10.8" customHeight="1" x14ac:dyDescent="0.25">
      <c r="A41" s="453"/>
      <c r="B41" s="446"/>
      <c r="C41" s="446"/>
      <c r="D41" s="496"/>
      <c r="E41" s="493"/>
      <c r="F41" s="263"/>
      <c r="G41" s="274"/>
      <c r="H41" s="275"/>
      <c r="I41" s="58"/>
      <c r="J41" s="11" t="str">
        <f>IF(F41&gt;0,IF(F41&lt;D36,"Minimal-Wert nicht erreicht",""),"")</f>
        <v/>
      </c>
      <c r="K41" s="11" t="str">
        <f t="shared" si="6"/>
        <v/>
      </c>
      <c r="L41" s="98"/>
    </row>
    <row r="42" spans="1:12" ht="10.8" customHeight="1" x14ac:dyDescent="0.25">
      <c r="A42" s="453"/>
      <c r="B42" s="446"/>
      <c r="C42" s="446"/>
      <c r="D42" s="496"/>
      <c r="E42" s="493"/>
      <c r="F42" s="263"/>
      <c r="G42" s="274"/>
      <c r="H42" s="275"/>
      <c r="I42" s="58"/>
      <c r="J42" s="11" t="str">
        <f>IF(F42&gt;0,IF(F42&lt;D36,"Minimal-Wert nicht erreicht",""),"")</f>
        <v/>
      </c>
      <c r="K42" s="11" t="str">
        <f t="shared" si="2"/>
        <v/>
      </c>
      <c r="L42" s="98"/>
    </row>
    <row r="43" spans="1:12" ht="10.8" customHeight="1" x14ac:dyDescent="0.25">
      <c r="A43" s="453"/>
      <c r="B43" s="446"/>
      <c r="C43" s="446"/>
      <c r="D43" s="496"/>
      <c r="E43" s="493"/>
      <c r="F43" s="263"/>
      <c r="G43" s="256"/>
      <c r="H43" s="256"/>
      <c r="I43" s="58"/>
      <c r="J43" s="11" t="str">
        <f>IF(F43&gt;0,IF(F43&lt;D36,"Minimal-Wert nicht erreicht",""),"")</f>
        <v/>
      </c>
      <c r="K43" s="11" t="str">
        <f t="shared" si="2"/>
        <v/>
      </c>
      <c r="L43" s="98"/>
    </row>
    <row r="44" spans="1:12" ht="10.8" customHeight="1" x14ac:dyDescent="0.25">
      <c r="A44" s="453"/>
      <c r="B44" s="446"/>
      <c r="C44" s="446"/>
      <c r="D44" s="497"/>
      <c r="E44" s="494"/>
      <c r="F44" s="263"/>
      <c r="G44" s="276"/>
      <c r="H44" s="276"/>
      <c r="I44" s="58"/>
      <c r="J44" s="11" t="str">
        <f>IF(F44&gt;0,IF(F44&lt;D36,"Minimal-Wert nicht erreicht",""),"")</f>
        <v/>
      </c>
      <c r="K44" s="11" t="str">
        <f t="shared" si="2"/>
        <v/>
      </c>
      <c r="L44" s="98"/>
    </row>
    <row r="45" spans="1:12" x14ac:dyDescent="0.25">
      <c r="A45" s="454"/>
      <c r="B45" s="447"/>
      <c r="C45" s="447"/>
      <c r="D45" s="258" t="s">
        <v>16</v>
      </c>
      <c r="E45" s="104" t="s">
        <v>49</v>
      </c>
      <c r="F45" s="105">
        <f>SUM(F36:F44)</f>
        <v>0</v>
      </c>
      <c r="G45" s="259"/>
      <c r="H45" s="259"/>
      <c r="I45" s="260"/>
      <c r="J45" s="103" t="str">
        <f>IF(F45&gt;0,IF(F45=F35,"","Summe Befundungen KTM "&amp;IF(F35&lt;F45,"&gt;","&lt;")&amp;" Anz. Befundungen insgesamt"),"")</f>
        <v/>
      </c>
      <c r="K45" s="103" t="str">
        <f t="shared" si="2"/>
        <v/>
      </c>
      <c r="L45" s="98"/>
    </row>
    <row r="46" spans="1:12" ht="10.8" customHeight="1" x14ac:dyDescent="0.25">
      <c r="A46" s="502">
        <v>6</v>
      </c>
      <c r="B46" s="466" t="s">
        <v>50</v>
      </c>
      <c r="C46" s="466" t="s">
        <v>51</v>
      </c>
      <c r="D46" s="277" t="s">
        <v>16</v>
      </c>
      <c r="E46" s="53" t="s">
        <v>52</v>
      </c>
      <c r="F46" s="263"/>
      <c r="G46" s="278"/>
      <c r="H46" s="278"/>
      <c r="I46" s="279"/>
      <c r="J46" s="10"/>
      <c r="K46" s="10"/>
      <c r="L46" s="98"/>
    </row>
    <row r="47" spans="1:12" ht="10.8" customHeight="1" x14ac:dyDescent="0.25">
      <c r="A47" s="503"/>
      <c r="B47" s="467"/>
      <c r="C47" s="467"/>
      <c r="D47" s="481">
        <v>125</v>
      </c>
      <c r="E47" s="518" t="s">
        <v>53</v>
      </c>
      <c r="F47" s="263"/>
      <c r="G47" s="256"/>
      <c r="H47" s="256"/>
      <c r="I47" s="58"/>
      <c r="J47" s="11" t="str">
        <f>IF(F47&gt;0,IF(F47&lt;D47,"Minimal-Wert nicht erreicht",""),"")</f>
        <v/>
      </c>
      <c r="K47" s="11" t="str">
        <f t="shared" si="2"/>
        <v/>
      </c>
      <c r="L47" s="98"/>
    </row>
    <row r="48" spans="1:12" ht="10.8" customHeight="1" x14ac:dyDescent="0.25">
      <c r="A48" s="503"/>
      <c r="B48" s="467"/>
      <c r="C48" s="467"/>
      <c r="D48" s="482"/>
      <c r="E48" s="467"/>
      <c r="F48" s="263"/>
      <c r="G48" s="256"/>
      <c r="H48" s="256"/>
      <c r="I48" s="58"/>
      <c r="J48" s="11" t="str">
        <f>IF(F48&gt;0,IF(F48&lt;D47,"Minimal-Wert nicht erreicht",""),"")</f>
        <v/>
      </c>
      <c r="K48" s="11" t="str">
        <f t="shared" si="2"/>
        <v/>
      </c>
      <c r="L48" s="98"/>
    </row>
    <row r="49" spans="1:12" ht="10.8" customHeight="1" x14ac:dyDescent="0.25">
      <c r="A49" s="503"/>
      <c r="B49" s="467"/>
      <c r="C49" s="467"/>
      <c r="D49" s="482"/>
      <c r="E49" s="467"/>
      <c r="F49" s="263"/>
      <c r="G49" s="256"/>
      <c r="H49" s="256"/>
      <c r="I49" s="58"/>
      <c r="J49" s="11" t="str">
        <f>IF(F49&gt;0,IF(F49&lt;D47,"Minimal-Wert nicht erreicht",""),"")</f>
        <v/>
      </c>
      <c r="K49" s="11" t="str">
        <f t="shared" ref="K49:K53" si="7">IF(J49&gt;"","Begründung angeben","")</f>
        <v/>
      </c>
      <c r="L49" s="98"/>
    </row>
    <row r="50" spans="1:12" ht="10.8" customHeight="1" x14ac:dyDescent="0.25">
      <c r="A50" s="503"/>
      <c r="B50" s="467"/>
      <c r="C50" s="467"/>
      <c r="D50" s="482"/>
      <c r="E50" s="467"/>
      <c r="F50" s="263"/>
      <c r="G50" s="256"/>
      <c r="H50" s="256"/>
      <c r="I50" s="58"/>
      <c r="J50" s="11" t="str">
        <f>IF(F50&gt;0,IF(F50&lt;D47,"Minimal-Wert nicht erreicht",""),"")</f>
        <v/>
      </c>
      <c r="K50" s="11" t="str">
        <f t="shared" si="7"/>
        <v/>
      </c>
      <c r="L50" s="98"/>
    </row>
    <row r="51" spans="1:12" ht="10.8" customHeight="1" x14ac:dyDescent="0.25">
      <c r="A51" s="503"/>
      <c r="B51" s="467"/>
      <c r="C51" s="467"/>
      <c r="D51" s="482"/>
      <c r="E51" s="467"/>
      <c r="F51" s="263"/>
      <c r="G51" s="256"/>
      <c r="H51" s="256"/>
      <c r="I51" s="58"/>
      <c r="J51" s="11" t="str">
        <f>IF(F51&gt;0,IF(F51&lt;D47,"Minimal-Wert nicht erreicht",""),"")</f>
        <v/>
      </c>
      <c r="K51" s="11" t="str">
        <f t="shared" si="7"/>
        <v/>
      </c>
      <c r="L51" s="98"/>
    </row>
    <row r="52" spans="1:12" ht="10.8" customHeight="1" x14ac:dyDescent="0.25">
      <c r="A52" s="503"/>
      <c r="B52" s="467"/>
      <c r="C52" s="467"/>
      <c r="D52" s="482"/>
      <c r="E52" s="467"/>
      <c r="F52" s="263"/>
      <c r="G52" s="256"/>
      <c r="H52" s="256"/>
      <c r="I52" s="58"/>
      <c r="J52" s="11" t="str">
        <f>IF(F52&gt;0,IF(F52&lt;D47,"Minimal-Wert nicht erreicht",""),"")</f>
        <v/>
      </c>
      <c r="K52" s="11" t="str">
        <f t="shared" si="7"/>
        <v/>
      </c>
      <c r="L52" s="98"/>
    </row>
    <row r="53" spans="1:12" ht="10.8" customHeight="1" x14ac:dyDescent="0.25">
      <c r="A53" s="503"/>
      <c r="B53" s="467"/>
      <c r="C53" s="467"/>
      <c r="D53" s="482"/>
      <c r="E53" s="467"/>
      <c r="F53" s="263"/>
      <c r="G53" s="256"/>
      <c r="H53" s="256"/>
      <c r="I53" s="58"/>
      <c r="J53" s="11" t="str">
        <f>IF(F53&gt;0,IF(F53&lt;D47,"Minimal-Wert nicht erreicht",""),"")</f>
        <v/>
      </c>
      <c r="K53" s="11" t="str">
        <f t="shared" si="7"/>
        <v/>
      </c>
      <c r="L53" s="98"/>
    </row>
    <row r="54" spans="1:12" ht="10.8" customHeight="1" x14ac:dyDescent="0.25">
      <c r="A54" s="503"/>
      <c r="B54" s="467"/>
      <c r="C54" s="467"/>
      <c r="D54" s="482"/>
      <c r="E54" s="467"/>
      <c r="F54" s="263"/>
      <c r="G54" s="256"/>
      <c r="H54" s="256"/>
      <c r="I54" s="58"/>
      <c r="J54" s="11" t="str">
        <f>IF(F54&gt;0,IF(F54&lt;D47,"Minimal-Wert nicht erreicht",""),"")</f>
        <v/>
      </c>
      <c r="K54" s="11" t="str">
        <f t="shared" si="2"/>
        <v/>
      </c>
      <c r="L54" s="98"/>
    </row>
    <row r="55" spans="1:12" ht="10.8" customHeight="1" x14ac:dyDescent="0.25">
      <c r="A55" s="503"/>
      <c r="B55" s="467"/>
      <c r="C55" s="467"/>
      <c r="D55" s="483"/>
      <c r="E55" s="519"/>
      <c r="F55" s="263"/>
      <c r="G55" s="256"/>
      <c r="H55" s="256"/>
      <c r="I55" s="58"/>
      <c r="J55" s="11" t="str">
        <f>IF(F55&gt;0,IF(F55&lt;D47,"Minimal-Wert nicht erreicht",""),"")</f>
        <v/>
      </c>
      <c r="K55" s="11" t="str">
        <f t="shared" si="2"/>
        <v/>
      </c>
      <c r="L55" s="98"/>
    </row>
    <row r="56" spans="1:12" ht="10.8" customHeight="1" x14ac:dyDescent="0.25">
      <c r="A56" s="503"/>
      <c r="B56" s="467"/>
      <c r="C56" s="467"/>
      <c r="D56" s="280" t="s">
        <v>16</v>
      </c>
      <c r="E56" s="57" t="s">
        <v>49</v>
      </c>
      <c r="F56" s="105">
        <f>SUM(F47:F55)</f>
        <v>0</v>
      </c>
      <c r="G56" s="281"/>
      <c r="H56" s="281"/>
      <c r="I56" s="282"/>
      <c r="J56" s="103" t="str">
        <f>IF(F56&gt;0,IF(F56=F46,"","Summe Befundungen KTM "&amp;IF(F46&lt;F56,"&gt;","&lt;")&amp;" Anz. Befundungen insgesamt"),"")</f>
        <v/>
      </c>
      <c r="K56" s="103" t="str">
        <f t="shared" si="2"/>
        <v/>
      </c>
      <c r="L56" s="98"/>
    </row>
    <row r="57" spans="1:12" ht="26.4" x14ac:dyDescent="0.25">
      <c r="A57" s="468">
        <v>7</v>
      </c>
      <c r="B57" s="445" t="s">
        <v>54</v>
      </c>
      <c r="C57" s="445" t="s">
        <v>55</v>
      </c>
      <c r="D57" s="283">
        <v>30</v>
      </c>
      <c r="E57" s="42" t="s">
        <v>56</v>
      </c>
      <c r="F57" s="263"/>
      <c r="G57" s="278"/>
      <c r="H57" s="278"/>
      <c r="I57" s="284"/>
      <c r="J57" s="10" t="str">
        <f>IF(F57&gt;0,IF(F57&lt;D57,"Minimal-Wert nicht erreicht",""),"")</f>
        <v/>
      </c>
      <c r="K57" s="10" t="str">
        <f t="shared" ref="K57:K61" si="8">IF(J57&gt;"","Begründung angeben","")</f>
        <v/>
      </c>
      <c r="L57" s="98"/>
    </row>
    <row r="58" spans="1:12" ht="26.4" x14ac:dyDescent="0.25">
      <c r="A58" s="469"/>
      <c r="B58" s="446"/>
      <c r="C58" s="446"/>
      <c r="D58" s="524">
        <v>30</v>
      </c>
      <c r="E58" s="81" t="s">
        <v>57</v>
      </c>
      <c r="F58" s="286"/>
      <c r="G58" s="256"/>
      <c r="H58" s="256"/>
      <c r="I58" s="58"/>
      <c r="J58" s="10" t="str">
        <f>IF(F58&gt;0,IF(F58&lt;D58,"Minimal-Wert nicht erreicht",""),"")</f>
        <v/>
      </c>
      <c r="K58" s="10" t="str">
        <f t="shared" si="8"/>
        <v/>
      </c>
      <c r="L58" s="98"/>
    </row>
    <row r="59" spans="1:12" ht="26.4" x14ac:dyDescent="0.25">
      <c r="A59" s="469"/>
      <c r="B59" s="446"/>
      <c r="C59" s="446"/>
      <c r="D59" s="525"/>
      <c r="E59" s="81" t="s">
        <v>58</v>
      </c>
      <c r="F59" s="286"/>
      <c r="G59" s="256"/>
      <c r="H59" s="256"/>
      <c r="I59" s="58"/>
      <c r="J59" s="10" t="str">
        <f>IF(F59&gt;0,IF(F59&lt;D58,"Minimal-Wert nicht erreicht",""),"")</f>
        <v/>
      </c>
      <c r="K59" s="10" t="str">
        <f t="shared" si="8"/>
        <v/>
      </c>
      <c r="L59" s="98"/>
    </row>
    <row r="60" spans="1:12" ht="26.4" x14ac:dyDescent="0.25">
      <c r="A60" s="469"/>
      <c r="B60" s="446"/>
      <c r="C60" s="446"/>
      <c r="D60" s="525"/>
      <c r="E60" s="81" t="s">
        <v>59</v>
      </c>
      <c r="F60" s="286"/>
      <c r="G60" s="256"/>
      <c r="H60" s="256"/>
      <c r="I60" s="58"/>
      <c r="J60" s="10" t="str">
        <f>IF(F60&gt;0,IF(F60&lt;D58,"Minimal-Wert nicht erreicht",""),"")</f>
        <v/>
      </c>
      <c r="K60" s="10" t="str">
        <f t="shared" si="8"/>
        <v/>
      </c>
      <c r="L60" s="98"/>
    </row>
    <row r="61" spans="1:12" ht="26.4" x14ac:dyDescent="0.25">
      <c r="A61" s="469"/>
      <c r="B61" s="446"/>
      <c r="C61" s="446"/>
      <c r="D61" s="525"/>
      <c r="E61" s="81" t="s">
        <v>60</v>
      </c>
      <c r="F61" s="286"/>
      <c r="G61" s="256"/>
      <c r="H61" s="256"/>
      <c r="I61" s="58"/>
      <c r="J61" s="10" t="str">
        <f>IF(F61&gt;0,IF(F61&lt;D58,"Minimal-Wert nicht erreicht",""),"")</f>
        <v/>
      </c>
      <c r="K61" s="10" t="str">
        <f t="shared" si="8"/>
        <v/>
      </c>
      <c r="L61" s="98"/>
    </row>
    <row r="62" spans="1:12" ht="26.4" x14ac:dyDescent="0.25">
      <c r="A62" s="469"/>
      <c r="B62" s="211"/>
      <c r="C62" s="446"/>
      <c r="D62" s="525"/>
      <c r="E62" s="81" t="s">
        <v>61</v>
      </c>
      <c r="F62" s="286"/>
      <c r="G62" s="256"/>
      <c r="H62" s="256"/>
      <c r="I62" s="58"/>
      <c r="J62" s="10" t="str">
        <f>IF(F62&gt;0,IF(F62&lt;D58,"Minimal-Wert nicht erreicht",""),"")</f>
        <v/>
      </c>
      <c r="K62" s="10" t="str">
        <f t="shared" ref="K62:K65" si="9">IF(J62&gt;"","Begründung angeben","")</f>
        <v/>
      </c>
      <c r="L62" s="98"/>
    </row>
    <row r="63" spans="1:12" ht="26.4" x14ac:dyDescent="0.25">
      <c r="A63" s="469"/>
      <c r="B63" s="211"/>
      <c r="C63" s="446"/>
      <c r="D63" s="525"/>
      <c r="E63" s="81" t="s">
        <v>62</v>
      </c>
      <c r="F63" s="286"/>
      <c r="G63" s="256"/>
      <c r="H63" s="256"/>
      <c r="I63" s="58"/>
      <c r="J63" s="10" t="str">
        <f>IF(F63&gt;0,IF(F63&lt;D58,"Minimal-Wert nicht erreicht",""),"")</f>
        <v/>
      </c>
      <c r="K63" s="10" t="str">
        <f t="shared" si="9"/>
        <v/>
      </c>
      <c r="L63" s="98"/>
    </row>
    <row r="64" spans="1:12" ht="26.4" x14ac:dyDescent="0.25">
      <c r="A64" s="469"/>
      <c r="B64" s="211"/>
      <c r="C64" s="446"/>
      <c r="D64" s="525"/>
      <c r="E64" s="81" t="s">
        <v>63</v>
      </c>
      <c r="F64" s="286"/>
      <c r="G64" s="256"/>
      <c r="H64" s="256"/>
      <c r="I64" s="58"/>
      <c r="J64" s="10" t="str">
        <f>IF(F64&gt;0,IF(F64&lt;D58,"Minimal-Wert nicht erreicht",""),"")</f>
        <v/>
      </c>
      <c r="K64" s="10" t="str">
        <f t="shared" si="9"/>
        <v/>
      </c>
      <c r="L64" s="98"/>
    </row>
    <row r="65" spans="1:12" ht="26.4" x14ac:dyDescent="0.25">
      <c r="A65" s="469"/>
      <c r="B65" s="211"/>
      <c r="C65" s="446"/>
      <c r="D65" s="526"/>
      <c r="E65" s="81" t="s">
        <v>64</v>
      </c>
      <c r="F65" s="286"/>
      <c r="G65" s="256"/>
      <c r="H65" s="256"/>
      <c r="I65" s="58"/>
      <c r="J65" s="10" t="str">
        <f>IF(F65&gt;0,IF(F65&lt;D58,"Minimal-Wert nicht erreicht",""),"")</f>
        <v/>
      </c>
      <c r="K65" s="10" t="str">
        <f t="shared" si="9"/>
        <v/>
      </c>
      <c r="L65" s="98"/>
    </row>
    <row r="66" spans="1:12" ht="22.2" customHeight="1" x14ac:dyDescent="0.25">
      <c r="A66" s="470"/>
      <c r="B66" s="211"/>
      <c r="C66" s="447"/>
      <c r="D66" s="287" t="s">
        <v>16</v>
      </c>
      <c r="E66" s="288" t="s">
        <v>65</v>
      </c>
      <c r="F66" s="105">
        <f>SUM(F58:F65)</f>
        <v>0</v>
      </c>
      <c r="G66" s="281"/>
      <c r="H66" s="281"/>
      <c r="I66" s="282"/>
      <c r="J66" s="12" t="str">
        <f>IF(F66&gt;0,IF(F66=F57,"","Summe Befundungen KTM "&amp;IF(F57&lt;F66,"&gt;","&lt;")&amp;" Anz. Befundungen insgesamt"),"")</f>
        <v/>
      </c>
      <c r="K66" s="12" t="str">
        <f t="shared" ref="K66" si="10">IF(J66&gt;"","Begründung angeben","")</f>
        <v/>
      </c>
      <c r="L66" s="98"/>
    </row>
    <row r="67" spans="1:12" ht="31.95" customHeight="1" x14ac:dyDescent="0.25">
      <c r="A67" s="285">
        <v>8</v>
      </c>
      <c r="B67" s="211"/>
      <c r="C67" s="350" t="s">
        <v>66</v>
      </c>
      <c r="D67" s="289"/>
      <c r="E67" s="63"/>
      <c r="F67" s="419"/>
      <c r="G67" s="290"/>
      <c r="H67" s="290"/>
      <c r="I67" s="291"/>
      <c r="J67" s="15"/>
      <c r="K67" s="15"/>
      <c r="L67" s="356" t="s">
        <v>67</v>
      </c>
    </row>
    <row r="68" spans="1:12" ht="10.8" customHeight="1" x14ac:dyDescent="0.25">
      <c r="A68" s="443">
        <v>9</v>
      </c>
      <c r="B68" s="466" t="s">
        <v>68</v>
      </c>
      <c r="C68" s="448" t="s">
        <v>69</v>
      </c>
      <c r="D68" s="277">
        <v>1000</v>
      </c>
      <c r="E68" s="53" t="s">
        <v>70</v>
      </c>
      <c r="F68" s="292"/>
      <c r="G68" s="278"/>
      <c r="H68" s="278"/>
      <c r="I68" s="279"/>
      <c r="J68" s="10" t="str">
        <f>IF(F68&gt;0,IF(F68&lt;D68,"Minimal-Wert nicht erreicht",""),"")</f>
        <v/>
      </c>
      <c r="K68" s="10" t="str">
        <f t="shared" ref="K68:K103" si="11">IF(J68&gt;"","Begründung angeben","")</f>
        <v/>
      </c>
      <c r="L68" s="98"/>
    </row>
    <row r="69" spans="1:12" ht="10.8" customHeight="1" x14ac:dyDescent="0.25">
      <c r="A69" s="449"/>
      <c r="B69" s="467"/>
      <c r="C69" s="448"/>
      <c r="D69" s="481">
        <v>1000</v>
      </c>
      <c r="E69" s="475" t="s">
        <v>71</v>
      </c>
      <c r="F69" s="263"/>
      <c r="G69" s="256"/>
      <c r="H69" s="256"/>
      <c r="I69" s="58"/>
      <c r="J69" s="11" t="str">
        <f>IF(F69&gt;0,IF(F69&lt;D69,"Minimal-Wert nicht erreicht",""),"")</f>
        <v/>
      </c>
      <c r="K69" s="11" t="str">
        <f t="shared" si="11"/>
        <v/>
      </c>
      <c r="L69" s="98"/>
    </row>
    <row r="70" spans="1:12" ht="10.8" customHeight="1" x14ac:dyDescent="0.25">
      <c r="A70" s="449"/>
      <c r="B70" s="467"/>
      <c r="C70" s="448"/>
      <c r="D70" s="482"/>
      <c r="E70" s="476"/>
      <c r="F70" s="263"/>
      <c r="G70" s="256"/>
      <c r="H70" s="256"/>
      <c r="I70" s="58"/>
      <c r="J70" s="11" t="str">
        <f>IF(F70&gt;0,IF(F70&lt;D69,"Minimal-Wert nicht erreicht",""),"")</f>
        <v/>
      </c>
      <c r="K70" s="11" t="str">
        <f t="shared" ref="K70:K74" si="12">IF(J70&gt;"","Begründung angeben","")</f>
        <v/>
      </c>
      <c r="L70" s="98"/>
    </row>
    <row r="71" spans="1:12" ht="10.8" customHeight="1" x14ac:dyDescent="0.25">
      <c r="A71" s="449"/>
      <c r="B71" s="467"/>
      <c r="C71" s="448"/>
      <c r="D71" s="482"/>
      <c r="E71" s="476"/>
      <c r="F71" s="263"/>
      <c r="G71" s="256"/>
      <c r="H71" s="256"/>
      <c r="I71" s="58"/>
      <c r="J71" s="11" t="str">
        <f>IF(F71&gt;0,IF(F71&lt;D69,"Minimal-Wert nicht erreicht",""),"")</f>
        <v/>
      </c>
      <c r="K71" s="11" t="str">
        <f t="shared" si="12"/>
        <v/>
      </c>
      <c r="L71" s="98"/>
    </row>
    <row r="72" spans="1:12" ht="10.8" customHeight="1" x14ac:dyDescent="0.25">
      <c r="A72" s="449"/>
      <c r="B72" s="467"/>
      <c r="C72" s="448"/>
      <c r="D72" s="482"/>
      <c r="E72" s="476"/>
      <c r="F72" s="263"/>
      <c r="G72" s="256"/>
      <c r="H72" s="256"/>
      <c r="I72" s="58"/>
      <c r="J72" s="11" t="str">
        <f>IF(F72&gt;0,IF(F72&lt;D69,"Minimal-Wert nicht erreicht",""),"")</f>
        <v/>
      </c>
      <c r="K72" s="11" t="str">
        <f t="shared" si="12"/>
        <v/>
      </c>
      <c r="L72" s="98"/>
    </row>
    <row r="73" spans="1:12" ht="10.8" customHeight="1" x14ac:dyDescent="0.25">
      <c r="A73" s="449"/>
      <c r="B73" s="467"/>
      <c r="C73" s="448"/>
      <c r="D73" s="482"/>
      <c r="E73" s="476"/>
      <c r="F73" s="263"/>
      <c r="G73" s="256"/>
      <c r="H73" s="256"/>
      <c r="I73" s="58"/>
      <c r="J73" s="11" t="str">
        <f>IF(F73&gt;0,IF(F73&lt;D69,"Minimal-Wert nicht erreicht",""),"")</f>
        <v/>
      </c>
      <c r="K73" s="11" t="str">
        <f t="shared" si="12"/>
        <v/>
      </c>
      <c r="L73" s="98"/>
    </row>
    <row r="74" spans="1:12" ht="10.8" customHeight="1" x14ac:dyDescent="0.25">
      <c r="A74" s="449"/>
      <c r="B74" s="467"/>
      <c r="C74" s="448"/>
      <c r="D74" s="482"/>
      <c r="E74" s="476"/>
      <c r="F74" s="263"/>
      <c r="G74" s="256"/>
      <c r="H74" s="256"/>
      <c r="I74" s="58"/>
      <c r="J74" s="11" t="str">
        <f>IF(F74&gt;0,IF(F74&lt;D69,"Minimal-Wert nicht erreicht",""),"")</f>
        <v/>
      </c>
      <c r="K74" s="11" t="str">
        <f t="shared" si="12"/>
        <v/>
      </c>
      <c r="L74" s="98"/>
    </row>
    <row r="75" spans="1:12" ht="22.2" customHeight="1" x14ac:dyDescent="0.25">
      <c r="A75" s="449"/>
      <c r="B75" s="474"/>
      <c r="C75" s="448"/>
      <c r="D75" s="287" t="s">
        <v>16</v>
      </c>
      <c r="E75" s="288" t="s">
        <v>72</v>
      </c>
      <c r="F75" s="105">
        <f>SUM(F69:F74)</f>
        <v>0</v>
      </c>
      <c r="G75" s="281"/>
      <c r="H75" s="281"/>
      <c r="I75" s="282"/>
      <c r="J75" s="103" t="str">
        <f>IF(F75&gt;0,IF(F75=F68,"","Summe Mx KTM "&amp;IF(F68&lt;F75,"&gt;","&lt;")&amp;" Anz. MX insgesamt"),"")</f>
        <v/>
      </c>
      <c r="K75" s="103" t="str">
        <f t="shared" si="11"/>
        <v/>
      </c>
      <c r="L75" s="98"/>
    </row>
    <row r="76" spans="1:12" ht="75.599999999999994" customHeight="1" x14ac:dyDescent="0.25">
      <c r="A76" s="59">
        <v>10</v>
      </c>
      <c r="B76" s="224"/>
      <c r="C76" s="215" t="s">
        <v>73</v>
      </c>
      <c r="D76" s="61" t="s">
        <v>16</v>
      </c>
      <c r="E76" s="57" t="s">
        <v>74</v>
      </c>
      <c r="F76" s="293"/>
      <c r="G76" s="294"/>
      <c r="H76" s="294"/>
      <c r="I76" s="64"/>
      <c r="J76" s="62"/>
      <c r="K76" s="62"/>
      <c r="L76" s="98"/>
    </row>
    <row r="77" spans="1:12" ht="26.4" x14ac:dyDescent="0.25">
      <c r="A77" s="59">
        <v>11</v>
      </c>
      <c r="B77" s="222"/>
      <c r="C77" s="60" t="s">
        <v>75</v>
      </c>
      <c r="D77" s="106" t="s">
        <v>16</v>
      </c>
      <c r="E77" s="63" t="s">
        <v>75</v>
      </c>
      <c r="F77" s="295"/>
      <c r="G77" s="296"/>
      <c r="H77" s="296"/>
      <c r="I77" s="65"/>
      <c r="J77" s="62"/>
      <c r="K77" s="62"/>
      <c r="L77" s="297"/>
    </row>
    <row r="78" spans="1:12" x14ac:dyDescent="0.25">
      <c r="A78" s="452">
        <v>12</v>
      </c>
      <c r="B78" s="66"/>
      <c r="C78" s="455" t="s">
        <v>76</v>
      </c>
      <c r="D78" s="298">
        <v>100</v>
      </c>
      <c r="E78" s="40" t="s">
        <v>77</v>
      </c>
      <c r="F78" s="293"/>
      <c r="G78" s="294"/>
      <c r="H78" s="294"/>
      <c r="I78" s="299"/>
      <c r="J78" s="11" t="str">
        <f>IF(F78&gt;0,IF(F78&lt;D78,"Minimal-Wert nicht erreicht",""),"")</f>
        <v/>
      </c>
      <c r="K78" s="11" t="str">
        <f t="shared" ref="K78:K84" si="13">IF(J78&gt;"","Begründung angeben","")</f>
        <v/>
      </c>
      <c r="L78" s="98"/>
    </row>
    <row r="79" spans="1:12" ht="10.8" customHeight="1" x14ac:dyDescent="0.25">
      <c r="A79" s="453"/>
      <c r="B79" s="450"/>
      <c r="C79" s="456"/>
      <c r="D79" s="507">
        <v>30</v>
      </c>
      <c r="E79" s="514" t="s">
        <v>78</v>
      </c>
      <c r="F79" s="263"/>
      <c r="G79" s="290"/>
      <c r="H79" s="290"/>
      <c r="I79" s="58"/>
      <c r="J79" s="11" t="str">
        <f>IF(F79&gt;0,IF(F79&lt;D79,"Minimal-Wert nicht erreicht",""),"")</f>
        <v/>
      </c>
      <c r="K79" s="11" t="str">
        <f>IF(J79&gt;"","Begründung angeben","")</f>
        <v/>
      </c>
      <c r="L79" s="98"/>
    </row>
    <row r="80" spans="1:12" ht="10.8" customHeight="1" x14ac:dyDescent="0.25">
      <c r="A80" s="453"/>
      <c r="B80" s="450"/>
      <c r="C80" s="456"/>
      <c r="D80" s="508"/>
      <c r="E80" s="515"/>
      <c r="F80" s="263"/>
      <c r="G80" s="256"/>
      <c r="H80" s="256"/>
      <c r="I80" s="58"/>
      <c r="J80" s="11" t="str">
        <f>IF(F80&gt;0,IF(F80&lt;D79,"Minimal-Wert nicht erreicht",""),"")</f>
        <v/>
      </c>
      <c r="K80" s="11" t="str">
        <f>IF(J80&gt;"","Begründung angeben","")</f>
        <v/>
      </c>
      <c r="L80" s="98"/>
    </row>
    <row r="81" spans="1:12" ht="10.8" customHeight="1" x14ac:dyDescent="0.25">
      <c r="A81" s="453"/>
      <c r="B81" s="450"/>
      <c r="C81" s="456"/>
      <c r="D81" s="508"/>
      <c r="E81" s="515"/>
      <c r="F81" s="263"/>
      <c r="G81" s="256"/>
      <c r="H81" s="256"/>
      <c r="I81" s="58"/>
      <c r="J81" s="11" t="str">
        <f>IF(F81&gt;0,IF(F81&lt;D79,"Minimal-Wert nicht erreicht",""),"")</f>
        <v/>
      </c>
      <c r="K81" s="11" t="str">
        <f t="shared" si="13"/>
        <v/>
      </c>
      <c r="L81" s="98"/>
    </row>
    <row r="82" spans="1:12" ht="10.8" customHeight="1" x14ac:dyDescent="0.25">
      <c r="A82" s="453"/>
      <c r="B82" s="450"/>
      <c r="C82" s="456"/>
      <c r="D82" s="508"/>
      <c r="E82" s="515"/>
      <c r="F82" s="263"/>
      <c r="G82" s="96"/>
      <c r="H82" s="96"/>
      <c r="I82" s="58"/>
      <c r="J82" s="11" t="str">
        <f>IF(F82&gt;0,IF(F82&lt;D79,"Minimal-Wert nicht erreicht",""),"")</f>
        <v/>
      </c>
      <c r="K82" s="11" t="str">
        <f t="shared" si="13"/>
        <v/>
      </c>
      <c r="L82" s="98"/>
    </row>
    <row r="83" spans="1:12" ht="10.8" customHeight="1" x14ac:dyDescent="0.25">
      <c r="A83" s="453"/>
      <c r="B83" s="450"/>
      <c r="C83" s="456"/>
      <c r="D83" s="509"/>
      <c r="E83" s="516"/>
      <c r="F83" s="263"/>
      <c r="G83" s="96"/>
      <c r="H83" s="96"/>
      <c r="I83" s="58"/>
      <c r="J83" s="11" t="str">
        <f>IF(F83&gt;0,IF(F83&lt;D79,"Minimal-Wert nicht erreicht",""),"")</f>
        <v/>
      </c>
      <c r="K83" s="11" t="str">
        <f t="shared" si="13"/>
        <v/>
      </c>
      <c r="L83" s="98"/>
    </row>
    <row r="84" spans="1:12" ht="10.8" customHeight="1" x14ac:dyDescent="0.25">
      <c r="A84" s="454"/>
      <c r="B84" s="451"/>
      <c r="C84" s="457"/>
      <c r="D84" s="258" t="s">
        <v>16</v>
      </c>
      <c r="E84" s="104" t="s">
        <v>79</v>
      </c>
      <c r="F84" s="105">
        <f>SUM(F79:F83)</f>
        <v>0</v>
      </c>
      <c r="G84" s="281"/>
      <c r="H84" s="281"/>
      <c r="I84" s="282"/>
      <c r="J84" s="103" t="str">
        <f>IF(F84&gt;0,IF(F84=F78,"","Summe Radiotherapien KTM "&amp;IF(F78&lt;F84,"&gt;","&lt;")&amp;" Anz. Radiotherapien insgesamt"),"")</f>
        <v/>
      </c>
      <c r="K84" s="103" t="str">
        <f t="shared" si="13"/>
        <v/>
      </c>
      <c r="L84" s="98"/>
    </row>
    <row r="85" spans="1:12" x14ac:dyDescent="0.25">
      <c r="A85" s="443">
        <v>13</v>
      </c>
      <c r="B85" s="224" t="s">
        <v>80</v>
      </c>
      <c r="C85" s="441" t="s">
        <v>81</v>
      </c>
      <c r="D85" s="300">
        <v>0.05</v>
      </c>
      <c r="E85" s="223" t="s">
        <v>17</v>
      </c>
      <c r="F85" s="181">
        <f>Studien!F11</f>
        <v>0</v>
      </c>
      <c r="G85" s="182" t="str">
        <f>F4</f>
        <v>AA_Output:FilterSetting_ID=9027;Field=Anzahl</v>
      </c>
      <c r="H85" s="49" t="e">
        <f>IF(G85=0,"",F85/G85)</f>
        <v>#VALUE!</v>
      </c>
      <c r="I85" s="301"/>
      <c r="J85" s="12" t="e">
        <f>IF(H85="","",IF(H85&lt;$D$85,"Minimal-Wert nicht erreicht",""))</f>
        <v>#VALUE!</v>
      </c>
      <c r="K85" s="12" t="e">
        <f t="shared" si="11"/>
        <v>#VALUE!</v>
      </c>
      <c r="L85" s="266"/>
    </row>
    <row r="86" spans="1:12" ht="26.4" x14ac:dyDescent="0.25">
      <c r="A86" s="444"/>
      <c r="B86" s="224"/>
      <c r="C86" s="442"/>
      <c r="D86" s="270"/>
      <c r="E86" s="71" t="s">
        <v>82</v>
      </c>
      <c r="F86" s="181">
        <f>Studien!H11</f>
        <v>0</v>
      </c>
      <c r="G86" s="183">
        <f>F85</f>
        <v>0</v>
      </c>
      <c r="H86" s="49" t="str">
        <f>IF(G86=0,"",F86/G86)</f>
        <v/>
      </c>
      <c r="I86" s="301"/>
      <c r="J86" s="12"/>
      <c r="K86" s="12"/>
      <c r="L86" s="266"/>
    </row>
    <row r="87" spans="1:12" ht="52.8" x14ac:dyDescent="0.25">
      <c r="A87" s="302">
        <v>14</v>
      </c>
      <c r="B87" s="7"/>
      <c r="C87" s="212" t="s">
        <v>83</v>
      </c>
      <c r="D87" s="303">
        <v>0.95</v>
      </c>
      <c r="E87" s="40" t="s">
        <v>84</v>
      </c>
      <c r="F87" s="179" t="s">
        <v>85</v>
      </c>
      <c r="G87" s="184" t="s">
        <v>86</v>
      </c>
      <c r="H87" s="21" t="e">
        <f>IF(G87=0,"",F87/G87)</f>
        <v>#VALUE!</v>
      </c>
      <c r="I87" s="299"/>
      <c r="J87" s="12" t="e">
        <f>IF(H87="","",IF(H87&lt;$D$87,"Minimal-Wert nicht erreicht",""))</f>
        <v>#VALUE!</v>
      </c>
      <c r="K87" s="12" t="e">
        <f t="shared" si="11"/>
        <v>#VALUE!</v>
      </c>
      <c r="L87" s="98"/>
    </row>
    <row r="88" spans="1:12" ht="46.35" customHeight="1" x14ac:dyDescent="0.25">
      <c r="A88" s="443">
        <v>15</v>
      </c>
      <c r="B88" s="500"/>
      <c r="C88" s="441" t="s">
        <v>87</v>
      </c>
      <c r="D88" s="498">
        <v>0.95</v>
      </c>
      <c r="E88" s="531" t="s">
        <v>88</v>
      </c>
      <c r="F88" s="533" t="s">
        <v>89</v>
      </c>
      <c r="G88" s="520" t="s">
        <v>90</v>
      </c>
      <c r="H88" s="522" t="e">
        <f t="shared" ref="H88" si="14">IF(G88=0,"",F88/G88)</f>
        <v>#VALUE!</v>
      </c>
      <c r="I88" s="510"/>
      <c r="J88" s="527" t="e">
        <f t="shared" ref="J88" si="15">IF(H88="","",IF(H88&lt;$D$88,"Minimal-Wert nicht erreicht",""))</f>
        <v>#VALUE!</v>
      </c>
      <c r="K88" s="527" t="e">
        <f t="shared" ref="K88" si="16">IF(J88&lt;&gt;"","Begründung angeben","")</f>
        <v>#VALUE!</v>
      </c>
      <c r="L88" s="529" t="s">
        <v>91</v>
      </c>
    </row>
    <row r="89" spans="1:12" ht="87.6" customHeight="1" x14ac:dyDescent="0.25">
      <c r="A89" s="444"/>
      <c r="B89" s="501"/>
      <c r="C89" s="442"/>
      <c r="D89" s="499"/>
      <c r="E89" s="532"/>
      <c r="F89" s="534"/>
      <c r="G89" s="521"/>
      <c r="H89" s="523"/>
      <c r="I89" s="511"/>
      <c r="J89" s="528"/>
      <c r="K89" s="528"/>
      <c r="L89" s="530"/>
    </row>
    <row r="90" spans="1:12" ht="33" customHeight="1" x14ac:dyDescent="0.25">
      <c r="A90" s="216" t="s">
        <v>92</v>
      </c>
      <c r="B90" s="201"/>
      <c r="C90" s="305" t="s">
        <v>93</v>
      </c>
      <c r="D90" s="306">
        <v>1</v>
      </c>
      <c r="E90" s="218" t="s">
        <v>94</v>
      </c>
      <c r="F90" s="190" t="s">
        <v>95</v>
      </c>
      <c r="G90" s="210" t="str">
        <f>F5</f>
        <v>AA_Output:FilterSetting_ID=9028;Field=Total</v>
      </c>
      <c r="H90" s="195" t="e">
        <f>IF(G90=0,"",F90/G90)</f>
        <v>#VALUE!</v>
      </c>
      <c r="I90" s="307"/>
      <c r="J90" s="15" t="e">
        <f>IF(H90="","",IF(H90&lt;$D$90,"Minimal-Wert nicht erreicht",""))</f>
        <v>#VALUE!</v>
      </c>
      <c r="K90" s="15" t="e">
        <f>IF(J90&lt;&gt;"","Begründung angeben","")</f>
        <v>#VALUE!</v>
      </c>
      <c r="L90" s="304"/>
    </row>
    <row r="91" spans="1:12" ht="36" customHeight="1" x14ac:dyDescent="0.25">
      <c r="A91" s="217" t="s">
        <v>96</v>
      </c>
      <c r="B91" s="308"/>
      <c r="C91" s="219" t="s">
        <v>97</v>
      </c>
      <c r="D91" s="309">
        <v>1</v>
      </c>
      <c r="E91" s="349" t="s">
        <v>94</v>
      </c>
      <c r="F91" s="185" t="s">
        <v>98</v>
      </c>
      <c r="G91" s="186" t="s">
        <v>99</v>
      </c>
      <c r="H91" s="13" t="e">
        <f t="shared" ref="H91:H98" si="17">IF(G91=0,"",F91/G91)</f>
        <v>#VALUE!</v>
      </c>
      <c r="I91" s="310"/>
      <c r="J91" s="15" t="e">
        <f>IF(ISNUMBER(H91),IF(H91&lt;$D$91,"Minimal-Wert nicht erreicht",""),"")</f>
        <v>#VALUE!</v>
      </c>
      <c r="K91" s="15" t="e">
        <f t="shared" si="11"/>
        <v>#VALUE!</v>
      </c>
      <c r="L91" s="356" t="s">
        <v>100</v>
      </c>
    </row>
    <row r="92" spans="1:12" ht="26.4" x14ac:dyDescent="0.25">
      <c r="A92" s="311">
        <v>17</v>
      </c>
      <c r="B92" s="312"/>
      <c r="C92" s="313" t="s">
        <v>101</v>
      </c>
      <c r="D92" s="314">
        <v>1</v>
      </c>
      <c r="E92" s="351" t="s">
        <v>94</v>
      </c>
      <c r="F92" s="315" t="s">
        <v>102</v>
      </c>
      <c r="G92" s="187" t="str">
        <f>F9</f>
        <v>AA_Output:FilterSetting_ID=915;Field=Anzahl;Code=1</v>
      </c>
      <c r="H92" s="316" t="e">
        <f>IF(G92=0,"",F92/G92)</f>
        <v>#VALUE!</v>
      </c>
      <c r="I92" s="317"/>
      <c r="J92" s="103" t="e">
        <f>IF(H92="","",IF(H92&lt;$D$92,"Minimal-Wert nicht erreicht",""))</f>
        <v>#VALUE!</v>
      </c>
      <c r="K92" s="103" t="e">
        <f t="shared" si="11"/>
        <v>#VALUE!</v>
      </c>
      <c r="L92" s="98"/>
    </row>
    <row r="93" spans="1:12" ht="26.4" x14ac:dyDescent="0.25">
      <c r="A93" s="73" t="s">
        <v>103</v>
      </c>
      <c r="B93" s="74"/>
      <c r="C93" s="347" t="s">
        <v>104</v>
      </c>
      <c r="D93" s="353">
        <v>0.2</v>
      </c>
      <c r="E93" s="346" t="s">
        <v>105</v>
      </c>
      <c r="F93" s="171" t="s">
        <v>106</v>
      </c>
      <c r="G93" s="188" t="str">
        <f>F9</f>
        <v>AA_Output:FilterSetting_ID=915;Field=Anzahl;Code=1</v>
      </c>
      <c r="H93" s="13" t="e">
        <f>IF(G93=0,"",F93/G93)</f>
        <v>#VALUE!</v>
      </c>
      <c r="I93" s="318"/>
      <c r="J93" s="14" t="e">
        <f>IF(H93="","",IF(H93&gt;=$D$93,"Wert ≥20%",""))</f>
        <v>#VALUE!</v>
      </c>
      <c r="K93" s="14" t="e">
        <f>IF(J93&gt;"","Wert bitte überprüfen","")</f>
        <v>#VALUE!</v>
      </c>
      <c r="L93" s="98"/>
    </row>
    <row r="94" spans="1:12" ht="52.8" x14ac:dyDescent="0.25">
      <c r="A94" s="86" t="s">
        <v>107</v>
      </c>
      <c r="B94" s="319"/>
      <c r="C94" s="221" t="s">
        <v>108</v>
      </c>
      <c r="D94" s="354">
        <v>0.1</v>
      </c>
      <c r="E94" s="348" t="s">
        <v>109</v>
      </c>
      <c r="F94" s="176" t="s">
        <v>110</v>
      </c>
      <c r="G94" s="189" t="str">
        <f>F9</f>
        <v>AA_Output:FilterSetting_ID=915;Field=Anzahl;Code=1</v>
      </c>
      <c r="H94" s="13" t="e">
        <f>IF(G94=0,"",F94/G94)</f>
        <v>#VALUE!</v>
      </c>
      <c r="I94" s="318"/>
      <c r="J94" s="14" t="e">
        <f>IF(H94="","",IF(H94&gt;=$D$94,"Wert ≥10%",""))</f>
        <v>#VALUE!</v>
      </c>
      <c r="K94" s="14" t="e">
        <f>IF(J94&gt;"","Wert bitte überprüfen","")</f>
        <v>#VALUE!</v>
      </c>
      <c r="L94" s="98"/>
    </row>
    <row r="95" spans="1:12" s="35" customFormat="1" ht="10.8" customHeight="1" x14ac:dyDescent="0.25">
      <c r="A95" s="460">
        <v>19</v>
      </c>
      <c r="B95" s="504"/>
      <c r="C95" s="471" t="s">
        <v>111</v>
      </c>
      <c r="D95" s="26" t="s">
        <v>16</v>
      </c>
      <c r="E95" s="27" t="s">
        <v>112</v>
      </c>
      <c r="F95" s="171" t="s">
        <v>113</v>
      </c>
      <c r="G95" s="191" t="str">
        <f>F9</f>
        <v>AA_Output:FilterSetting_ID=915;Field=Anzahl;Code=1</v>
      </c>
      <c r="H95" s="45" t="e">
        <f t="shared" si="17"/>
        <v>#VALUE!</v>
      </c>
      <c r="I95" s="33"/>
      <c r="J95" s="34" t="str">
        <f>IF(OR(F95="",F4=""),"",IF(F95&gt;F4,"Anz. invasive Fälle &gt; Anz. neue Fälle",""))</f>
        <v>Anz. invasive Fälle &gt; Anz. neue Fälle</v>
      </c>
      <c r="K95" s="34" t="str">
        <f t="shared" si="11"/>
        <v>Begründung angeben</v>
      </c>
      <c r="L95" s="87"/>
    </row>
    <row r="96" spans="1:12" s="35" customFormat="1" ht="10.8" customHeight="1" x14ac:dyDescent="0.25">
      <c r="A96" s="461"/>
      <c r="B96" s="505"/>
      <c r="C96" s="472"/>
      <c r="D96" s="72">
        <v>0.95</v>
      </c>
      <c r="E96" s="29" t="s">
        <v>114</v>
      </c>
      <c r="F96" s="173" t="s">
        <v>115</v>
      </c>
      <c r="G96" s="192" t="str">
        <f>IF(ISBLANK(F95),"",F95)</f>
        <v>AA_Output:FilterSetting_ID=9064;Field=Total</v>
      </c>
      <c r="H96" s="44" t="e">
        <f>IF(ISBLANK(F96),"",F96/G96)</f>
        <v>#VALUE!</v>
      </c>
      <c r="I96" s="36"/>
      <c r="J96" s="15" t="e">
        <f t="shared" ref="J96" si="18">IF(H96="","",IF(H96&lt;$D$96,"Minimal-Wert nicht erreicht",""))</f>
        <v>#VALUE!</v>
      </c>
      <c r="K96" s="10" t="e">
        <f t="shared" si="11"/>
        <v>#VALUE!</v>
      </c>
      <c r="L96" s="87"/>
    </row>
    <row r="97" spans="1:12" s="35" customFormat="1" ht="10.8" customHeight="1" x14ac:dyDescent="0.25">
      <c r="A97" s="461"/>
      <c r="B97" s="505"/>
      <c r="C97" s="472"/>
      <c r="D97" s="46" t="s">
        <v>16</v>
      </c>
      <c r="E97" s="31" t="s">
        <v>116</v>
      </c>
      <c r="F97" s="176" t="s">
        <v>117</v>
      </c>
      <c r="G97" s="193" t="str">
        <f>IF(ISBLANK(F95),"",F95)</f>
        <v>AA_Output:FilterSetting_ID=9064;Field=Total</v>
      </c>
      <c r="H97" s="44" t="e">
        <f>IF(ISBLANK(F97),"",F97/G97)</f>
        <v>#VALUE!</v>
      </c>
      <c r="I97" s="36"/>
      <c r="J97" s="37"/>
      <c r="K97" s="37"/>
      <c r="L97" s="87"/>
    </row>
    <row r="98" spans="1:12" s="35" customFormat="1" ht="10.8" customHeight="1" x14ac:dyDescent="0.25">
      <c r="A98" s="462"/>
      <c r="B98" s="506"/>
      <c r="C98" s="473"/>
      <c r="D98" s="47" t="s">
        <v>16</v>
      </c>
      <c r="E98" s="48" t="s">
        <v>118</v>
      </c>
      <c r="F98" s="320" t="e">
        <f>F95-F96-F97</f>
        <v>#VALUE!</v>
      </c>
      <c r="G98" s="194" t="str">
        <f>F95</f>
        <v>AA_Output:FilterSetting_ID=9064;Field=Total</v>
      </c>
      <c r="H98" s="49" t="e">
        <f t="shared" si="17"/>
        <v>#VALUE!</v>
      </c>
      <c r="I98" s="321"/>
      <c r="J98" s="322"/>
      <c r="K98" s="323" t="str">
        <f t="shared" si="11"/>
        <v/>
      </c>
      <c r="L98" s="87"/>
    </row>
    <row r="99" spans="1:12" ht="10.8" customHeight="1" x14ac:dyDescent="0.25">
      <c r="A99" s="77" t="s">
        <v>119</v>
      </c>
      <c r="B99" s="458" t="s">
        <v>120</v>
      </c>
      <c r="C99" s="448" t="s">
        <v>121</v>
      </c>
      <c r="D99" s="75" t="s">
        <v>16</v>
      </c>
      <c r="E99" s="345" t="s">
        <v>122</v>
      </c>
      <c r="F99" s="190" t="s">
        <v>123</v>
      </c>
      <c r="G99" s="176" t="s">
        <v>124</v>
      </c>
      <c r="H99" s="195" t="e">
        <f t="shared" ref="H99:H108" si="19">IF(G99=0,"",F99/G99)</f>
        <v>#VALUE!</v>
      </c>
      <c r="I99" s="325"/>
      <c r="J99" s="10"/>
      <c r="K99" s="10" t="str">
        <f t="shared" si="11"/>
        <v/>
      </c>
      <c r="L99" s="98"/>
    </row>
    <row r="100" spans="1:12" ht="33.6" customHeight="1" x14ac:dyDescent="0.25">
      <c r="A100" s="77"/>
      <c r="B100" s="458"/>
      <c r="C100" s="448"/>
      <c r="D100" s="50" t="s">
        <v>125</v>
      </c>
      <c r="E100" s="348" t="s">
        <v>126</v>
      </c>
      <c r="F100" s="176" t="s">
        <v>127</v>
      </c>
      <c r="G100" s="176" t="s">
        <v>128</v>
      </c>
      <c r="H100" s="196" t="e">
        <f t="shared" si="19"/>
        <v>#VALUE!</v>
      </c>
      <c r="I100" s="326"/>
      <c r="J100" s="11" t="e">
        <f>IF(H100="","",IF(OR(H100&gt;0.9,H100&lt;0.7),"nicht Guideline konform!",""))</f>
        <v>#VALUE!</v>
      </c>
      <c r="K100" s="11" t="e">
        <f t="shared" si="11"/>
        <v>#VALUE!</v>
      </c>
      <c r="L100" s="356" t="s">
        <v>129</v>
      </c>
    </row>
    <row r="101" spans="1:12" ht="10.8" customHeight="1" x14ac:dyDescent="0.25">
      <c r="A101" s="77"/>
      <c r="B101" s="458"/>
      <c r="C101" s="467"/>
      <c r="D101" s="267" t="s">
        <v>16</v>
      </c>
      <c r="E101" s="76" t="s">
        <v>130</v>
      </c>
      <c r="F101" s="176" t="s">
        <v>131</v>
      </c>
      <c r="G101" s="176" t="s">
        <v>132</v>
      </c>
      <c r="H101" s="196" t="e">
        <f t="shared" si="19"/>
        <v>#VALUE!</v>
      </c>
      <c r="I101" s="326"/>
      <c r="J101" s="11"/>
      <c r="K101" s="11" t="str">
        <f t="shared" si="11"/>
        <v/>
      </c>
      <c r="L101" s="98"/>
    </row>
    <row r="102" spans="1:12" ht="10.8" customHeight="1" x14ac:dyDescent="0.25">
      <c r="A102" s="77"/>
      <c r="B102" s="458"/>
      <c r="C102" s="467"/>
      <c r="D102" s="267" t="s">
        <v>16</v>
      </c>
      <c r="E102" s="76" t="s">
        <v>133</v>
      </c>
      <c r="F102" s="176" t="s">
        <v>134</v>
      </c>
      <c r="G102" s="176" t="s">
        <v>135</v>
      </c>
      <c r="H102" s="196" t="e">
        <f t="shared" si="19"/>
        <v>#VALUE!</v>
      </c>
      <c r="I102" s="326"/>
      <c r="J102" s="11"/>
      <c r="K102" s="11" t="str">
        <f t="shared" si="11"/>
        <v/>
      </c>
      <c r="L102" s="98"/>
    </row>
    <row r="103" spans="1:12" ht="10.8" customHeight="1" x14ac:dyDescent="0.25">
      <c r="A103" s="77"/>
      <c r="B103" s="458"/>
      <c r="C103" s="467"/>
      <c r="D103" s="327" t="s">
        <v>16</v>
      </c>
      <c r="E103" s="76" t="s">
        <v>136</v>
      </c>
      <c r="F103" s="176" t="s">
        <v>137</v>
      </c>
      <c r="G103" s="176" t="s">
        <v>138</v>
      </c>
      <c r="H103" s="196" t="e">
        <f t="shared" si="19"/>
        <v>#VALUE!</v>
      </c>
      <c r="I103" s="326"/>
      <c r="J103" s="11" t="e">
        <f>IF(H103="","",IF(H103&gt;0,"nicht Guideline konform!",""))</f>
        <v>#VALUE!</v>
      </c>
      <c r="K103" s="11" t="e">
        <f t="shared" si="11"/>
        <v>#VALUE!</v>
      </c>
      <c r="L103" s="98"/>
    </row>
    <row r="104" spans="1:12" ht="10.8" customHeight="1" x14ac:dyDescent="0.25">
      <c r="A104" s="77"/>
      <c r="B104" s="458"/>
      <c r="C104" s="467"/>
      <c r="D104" s="327" t="s">
        <v>16</v>
      </c>
      <c r="E104" s="76" t="s">
        <v>139</v>
      </c>
      <c r="F104" s="176" t="s">
        <v>140</v>
      </c>
      <c r="G104" s="176" t="s">
        <v>141</v>
      </c>
      <c r="H104" s="196" t="e">
        <f t="shared" si="19"/>
        <v>#VALUE!</v>
      </c>
      <c r="I104" s="318"/>
      <c r="J104" s="20"/>
      <c r="K104" s="20"/>
      <c r="L104" s="98"/>
    </row>
    <row r="105" spans="1:12" ht="10.8" customHeight="1" x14ac:dyDescent="0.25">
      <c r="A105" s="77"/>
      <c r="B105" s="458"/>
      <c r="C105" s="467"/>
      <c r="D105" s="327" t="s">
        <v>16</v>
      </c>
      <c r="E105" s="79" t="s">
        <v>142</v>
      </c>
      <c r="F105" s="176" t="s">
        <v>143</v>
      </c>
      <c r="G105" s="176" t="s">
        <v>144</v>
      </c>
      <c r="H105" s="196" t="e">
        <f t="shared" si="19"/>
        <v>#VALUE!</v>
      </c>
      <c r="I105" s="318"/>
      <c r="J105" s="20"/>
      <c r="K105" s="20"/>
      <c r="L105" s="98"/>
    </row>
    <row r="106" spans="1:12" ht="10.8" customHeight="1" x14ac:dyDescent="0.25">
      <c r="A106" s="328"/>
      <c r="B106" s="459"/>
      <c r="C106" s="467"/>
      <c r="D106" s="50" t="s">
        <v>16</v>
      </c>
      <c r="E106" s="79" t="s">
        <v>145</v>
      </c>
      <c r="F106" s="197">
        <f>SUM(F99:F105)</f>
        <v>0</v>
      </c>
      <c r="G106" s="197">
        <f>SUM(G99:G105)</f>
        <v>0</v>
      </c>
      <c r="H106" s="13" t="str">
        <f t="shared" si="19"/>
        <v/>
      </c>
      <c r="I106" s="318"/>
      <c r="J106" s="20"/>
      <c r="K106" s="20"/>
      <c r="L106" s="98"/>
    </row>
    <row r="107" spans="1:12" ht="26.4" x14ac:dyDescent="0.25">
      <c r="A107" s="78" t="s">
        <v>146</v>
      </c>
      <c r="B107" s="324"/>
      <c r="C107" s="329" t="s">
        <v>147</v>
      </c>
      <c r="D107" s="330" t="s">
        <v>148</v>
      </c>
      <c r="E107" s="252" t="s">
        <v>149</v>
      </c>
      <c r="F107" s="315" t="s">
        <v>150</v>
      </c>
      <c r="G107" s="320" t="str">
        <f>F9</f>
        <v>AA_Output:FilterSetting_ID=915;Field=Anzahl;Code=1</v>
      </c>
      <c r="H107" s="316" t="e">
        <f t="shared" si="19"/>
        <v>#VALUE!</v>
      </c>
      <c r="I107" s="317"/>
      <c r="J107" s="331" t="e">
        <f>IF(H107="","",IF(H107&gt;0.4,"Anteil &gt;40%",IF(H107&lt;0.15,"Anteil &lt;15%","")))</f>
        <v>#VALUE!</v>
      </c>
      <c r="K107" s="331" t="e">
        <f>IF(J107&gt;"","Wert bitte überprüfen","")</f>
        <v>#VALUE!</v>
      </c>
      <c r="L107" s="98"/>
    </row>
    <row r="108" spans="1:12" s="35" customFormat="1" ht="65.400000000000006" customHeight="1" x14ac:dyDescent="0.25">
      <c r="A108" s="88">
        <v>21</v>
      </c>
      <c r="B108" s="89"/>
      <c r="C108" s="220" t="s">
        <v>151</v>
      </c>
      <c r="D108" s="355">
        <v>0.05</v>
      </c>
      <c r="E108" s="90" t="s">
        <v>152</v>
      </c>
      <c r="F108" s="179" t="s">
        <v>153</v>
      </c>
      <c r="G108" s="198" t="s">
        <v>154</v>
      </c>
      <c r="H108" s="91" t="e">
        <f t="shared" si="19"/>
        <v>#VALUE!</v>
      </c>
      <c r="I108" s="92"/>
      <c r="J108" s="12" t="e">
        <f>IF(H108="","",IF(H108&gt;=$D$108,"Wert ≥5%",""))</f>
        <v>#VALUE!</v>
      </c>
      <c r="K108" s="12" t="e">
        <f t="shared" ref="K108:K111" si="20">IF(J108&gt;"","Begründung angeben","")</f>
        <v>#VALUE!</v>
      </c>
      <c r="L108" s="93"/>
    </row>
    <row r="109" spans="1:12" ht="27" customHeight="1" x14ac:dyDescent="0.25">
      <c r="A109" s="241"/>
      <c r="B109" s="242"/>
      <c r="C109" s="332"/>
      <c r="D109" s="241"/>
      <c r="E109" s="211"/>
      <c r="F109" s="333"/>
      <c r="G109" s="334"/>
      <c r="H109" s="335"/>
      <c r="I109" s="336"/>
      <c r="J109" s="17"/>
      <c r="K109" s="17"/>
      <c r="L109" s="99"/>
    </row>
    <row r="110" spans="1:12" ht="141" customHeight="1" x14ac:dyDescent="0.25">
      <c r="A110" s="487" t="s">
        <v>155</v>
      </c>
      <c r="B110" s="488"/>
      <c r="C110" s="488"/>
      <c r="D110" s="488"/>
      <c r="E110" s="488"/>
      <c r="F110" s="488"/>
      <c r="G110" s="488"/>
      <c r="H110" s="488"/>
      <c r="I110" s="488"/>
      <c r="J110" s="488"/>
      <c r="K110" s="489"/>
      <c r="L110" s="99"/>
    </row>
    <row r="111" spans="1:12" ht="5.4" customHeight="1" x14ac:dyDescent="0.25">
      <c r="A111" s="241"/>
      <c r="B111" s="242"/>
      <c r="C111" s="242"/>
      <c r="D111" s="243"/>
      <c r="E111" s="242"/>
      <c r="F111" s="337"/>
      <c r="G111" s="337"/>
      <c r="H111" s="338"/>
      <c r="I111" s="242"/>
      <c r="J111" s="244"/>
      <c r="K111" s="99" t="str">
        <f t="shared" si="20"/>
        <v/>
      </c>
      <c r="L111" s="99"/>
    </row>
    <row r="112" spans="1:12" ht="19.8" customHeight="1" x14ac:dyDescent="0.25">
      <c r="A112" s="490" t="s">
        <v>156</v>
      </c>
      <c r="B112" s="491"/>
      <c r="C112" s="491"/>
      <c r="D112" s="491"/>
      <c r="E112" s="18" t="s">
        <v>157</v>
      </c>
      <c r="F112" s="9"/>
      <c r="G112" s="9"/>
      <c r="H112" s="8" t="s">
        <v>158</v>
      </c>
      <c r="I112" s="19" t="s">
        <v>159</v>
      </c>
      <c r="J112" s="244"/>
      <c r="K112" s="244"/>
      <c r="L112" s="99"/>
    </row>
  </sheetData>
  <mergeCells count="61">
    <mergeCell ref="J88:J89"/>
    <mergeCell ref="K88:K89"/>
    <mergeCell ref="L88:L89"/>
    <mergeCell ref="E88:E89"/>
    <mergeCell ref="F88:F89"/>
    <mergeCell ref="D79:D83"/>
    <mergeCell ref="I88:I89"/>
    <mergeCell ref="E10:E18"/>
    <mergeCell ref="D10:D18"/>
    <mergeCell ref="E79:E83"/>
    <mergeCell ref="D30:D33"/>
    <mergeCell ref="E47:E55"/>
    <mergeCell ref="D47:D55"/>
    <mergeCell ref="G88:G89"/>
    <mergeCell ref="H88:H89"/>
    <mergeCell ref="D58:D65"/>
    <mergeCell ref="C35:C45"/>
    <mergeCell ref="A110:K110"/>
    <mergeCell ref="A112:D112"/>
    <mergeCell ref="C99:C106"/>
    <mergeCell ref="E36:E44"/>
    <mergeCell ref="D36:D44"/>
    <mergeCell ref="E69:E74"/>
    <mergeCell ref="C95:C98"/>
    <mergeCell ref="C88:C89"/>
    <mergeCell ref="D88:D89"/>
    <mergeCell ref="B88:B89"/>
    <mergeCell ref="B68:B75"/>
    <mergeCell ref="D69:D74"/>
    <mergeCell ref="A46:A56"/>
    <mergeCell ref="C46:C56"/>
    <mergeCell ref="B95:B98"/>
    <mergeCell ref="C4:C8"/>
    <mergeCell ref="B20:B33"/>
    <mergeCell ref="C10:C19"/>
    <mergeCell ref="E30:E33"/>
    <mergeCell ref="A10:A19"/>
    <mergeCell ref="A20:A33"/>
    <mergeCell ref="C20:C33"/>
    <mergeCell ref="B10:B15"/>
    <mergeCell ref="E21:E24"/>
    <mergeCell ref="D21:D24"/>
    <mergeCell ref="D25:D28"/>
    <mergeCell ref="E25:E28"/>
    <mergeCell ref="B99:B106"/>
    <mergeCell ref="A88:A89"/>
    <mergeCell ref="A95:A98"/>
    <mergeCell ref="A4:A8"/>
    <mergeCell ref="A35:A45"/>
    <mergeCell ref="B35:B45"/>
    <mergeCell ref="B46:B56"/>
    <mergeCell ref="A57:A66"/>
    <mergeCell ref="B57:B61"/>
    <mergeCell ref="C85:C86"/>
    <mergeCell ref="A85:A86"/>
    <mergeCell ref="C57:C66"/>
    <mergeCell ref="C68:C75"/>
    <mergeCell ref="A68:A75"/>
    <mergeCell ref="B79:B84"/>
    <mergeCell ref="A78:A84"/>
    <mergeCell ref="C78:C84"/>
  </mergeCells>
  <conditionalFormatting sqref="J4:K88 J91:K108">
    <cfRule type="cellIs" dxfId="1" priority="1" operator="notEqual">
      <formula>""</formula>
    </cfRule>
  </conditionalFormatting>
  <conditionalFormatting sqref="L4:L88 L91:L108">
    <cfRule type="cellIs" dxfId="0" priority="2" operator="equal">
      <formula>"nicht plausibel"</formula>
    </cfRule>
  </conditionalFormatting>
  <dataValidations count="1">
    <dataValidation type="list" allowBlank="1" showInputMessage="1" showErrorMessage="1" sqref="L108 L4:L88 L91:L107" xr:uid="{00000000-0002-0000-0000-000000000000}">
      <formula1>"plausibel,nicht plausibel, nicht notwendig"</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
  <sheetViews>
    <sheetView workbookViewId="0">
      <selection activeCell="H11" sqref="A1:H11"/>
    </sheetView>
  </sheetViews>
  <sheetFormatPr baseColWidth="10" defaultColWidth="11.5546875" defaultRowHeight="14.4" x14ac:dyDescent="0.3"/>
  <cols>
    <col min="1" max="1" width="22.44140625" customWidth="1"/>
    <col min="2" max="2" width="25" customWidth="1"/>
    <col min="3" max="3" width="49.44140625" customWidth="1"/>
    <col min="4" max="4" width="21.44140625" customWidth="1"/>
    <col min="5" max="5" width="19.6640625" customWidth="1"/>
    <col min="6" max="6" width="22.5546875" customWidth="1"/>
    <col min="7" max="7" width="23.44140625" customWidth="1"/>
    <col min="8" max="8" width="21.44140625" customWidth="1"/>
  </cols>
  <sheetData>
    <row r="1" spans="1:8" ht="23.4" customHeight="1" x14ac:dyDescent="0.3">
      <c r="A1" s="412" t="s">
        <v>160</v>
      </c>
      <c r="B1" s="413" t="s">
        <v>161</v>
      </c>
      <c r="C1" s="414" t="s">
        <v>162</v>
      </c>
      <c r="D1" s="413" t="s">
        <v>163</v>
      </c>
      <c r="E1" s="413" t="s">
        <v>164</v>
      </c>
      <c r="F1" s="413" t="s">
        <v>165</v>
      </c>
      <c r="G1" s="413" t="s">
        <v>166</v>
      </c>
      <c r="H1" s="415" t="s">
        <v>167</v>
      </c>
    </row>
    <row r="2" spans="1:8" ht="18.600000000000001" customHeight="1" x14ac:dyDescent="0.3">
      <c r="A2" s="416"/>
      <c r="B2" s="417" t="s">
        <v>168</v>
      </c>
      <c r="C2" s="418"/>
      <c r="D2" s="419"/>
      <c r="E2" s="420"/>
      <c r="F2" s="420"/>
      <c r="G2" s="421"/>
      <c r="H2" s="422">
        <f t="shared" ref="H2:H10" si="0">IF(B2="interventionell",+F2,0)</f>
        <v>0</v>
      </c>
    </row>
    <row r="3" spans="1:8" ht="16.8" customHeight="1" x14ac:dyDescent="0.3">
      <c r="A3" s="423"/>
      <c r="B3" s="424" t="s">
        <v>168</v>
      </c>
      <c r="C3" s="425"/>
      <c r="D3" s="426"/>
      <c r="E3" s="427"/>
      <c r="F3" s="428"/>
      <c r="G3" s="429"/>
      <c r="H3" s="430">
        <f t="shared" si="0"/>
        <v>0</v>
      </c>
    </row>
    <row r="4" spans="1:8" ht="16.8" customHeight="1" x14ac:dyDescent="0.3">
      <c r="A4" s="416"/>
      <c r="B4" s="417" t="s">
        <v>168</v>
      </c>
      <c r="C4" s="418"/>
      <c r="D4" s="419"/>
      <c r="E4" s="431"/>
      <c r="F4" s="420"/>
      <c r="G4" s="421"/>
      <c r="H4" s="422">
        <f t="shared" si="0"/>
        <v>0</v>
      </c>
    </row>
    <row r="5" spans="1:8" ht="16.8" customHeight="1" x14ac:dyDescent="0.3">
      <c r="A5" s="423"/>
      <c r="B5" s="424" t="s">
        <v>168</v>
      </c>
      <c r="C5" s="425"/>
      <c r="D5" s="426"/>
      <c r="E5" s="427"/>
      <c r="F5" s="428"/>
      <c r="G5" s="432"/>
      <c r="H5" s="430">
        <f t="shared" si="0"/>
        <v>0</v>
      </c>
    </row>
    <row r="6" spans="1:8" ht="16.8" customHeight="1" x14ac:dyDescent="0.3">
      <c r="A6" s="416"/>
      <c r="B6" s="417" t="s">
        <v>168</v>
      </c>
      <c r="C6" s="418"/>
      <c r="D6" s="419"/>
      <c r="E6" s="431"/>
      <c r="F6" s="420"/>
      <c r="G6" s="433"/>
      <c r="H6" s="422">
        <f t="shared" si="0"/>
        <v>0</v>
      </c>
    </row>
    <row r="7" spans="1:8" ht="16.8" customHeight="1" x14ac:dyDescent="0.3">
      <c r="A7" s="423"/>
      <c r="B7" s="424" t="s">
        <v>168</v>
      </c>
      <c r="C7" s="425"/>
      <c r="D7" s="426"/>
      <c r="E7" s="427"/>
      <c r="F7" s="428"/>
      <c r="G7" s="432"/>
      <c r="H7" s="430">
        <f t="shared" si="0"/>
        <v>0</v>
      </c>
    </row>
    <row r="8" spans="1:8" ht="16.2" customHeight="1" x14ac:dyDescent="0.3">
      <c r="A8" s="416"/>
      <c r="B8" s="417" t="s">
        <v>168</v>
      </c>
      <c r="C8" s="418"/>
      <c r="D8" s="419"/>
      <c r="E8" s="431"/>
      <c r="F8" s="420"/>
      <c r="G8" s="420"/>
      <c r="H8" s="422">
        <f t="shared" si="0"/>
        <v>0</v>
      </c>
    </row>
    <row r="9" spans="1:8" ht="16.2" customHeight="1" x14ac:dyDescent="0.3">
      <c r="A9" s="423"/>
      <c r="B9" s="424" t="s">
        <v>168</v>
      </c>
      <c r="C9" s="425"/>
      <c r="D9" s="426"/>
      <c r="E9" s="427"/>
      <c r="F9" s="428"/>
      <c r="G9" s="428"/>
      <c r="H9" s="430">
        <f t="shared" si="0"/>
        <v>0</v>
      </c>
    </row>
    <row r="10" spans="1:8" ht="16.8" customHeight="1" x14ac:dyDescent="0.3">
      <c r="A10" s="416"/>
      <c r="B10" s="417" t="s">
        <v>168</v>
      </c>
      <c r="C10" s="418"/>
      <c r="D10" s="419"/>
      <c r="E10" s="431"/>
      <c r="F10" s="420"/>
      <c r="G10" s="420"/>
      <c r="H10" s="422">
        <f t="shared" si="0"/>
        <v>0</v>
      </c>
    </row>
    <row r="11" spans="1:8" ht="17.399999999999999" customHeight="1" x14ac:dyDescent="0.3">
      <c r="A11" s="434"/>
      <c r="B11" s="435" t="s">
        <v>168</v>
      </c>
      <c r="C11" s="436"/>
      <c r="D11" s="437"/>
      <c r="E11" s="438" t="s">
        <v>169</v>
      </c>
      <c r="F11" s="439">
        <f>SUM(F2:F10)</f>
        <v>0</v>
      </c>
      <c r="G11" s="440"/>
      <c r="H11" s="339">
        <f>SUM(H2:H10)</f>
        <v>0</v>
      </c>
    </row>
    <row r="13" spans="1:8" x14ac:dyDescent="0.3">
      <c r="A13" s="22" t="s">
        <v>170</v>
      </c>
      <c r="B13" s="23"/>
      <c r="C13" s="23"/>
      <c r="D13" s="23"/>
      <c r="E13" s="23"/>
      <c r="F13" s="23"/>
      <c r="G13" s="23"/>
      <c r="H13" s="24"/>
    </row>
    <row r="14" spans="1:8" ht="26.4" x14ac:dyDescent="0.3">
      <c r="A14" s="340" t="s">
        <v>171</v>
      </c>
      <c r="B14" s="69" t="s">
        <v>172</v>
      </c>
      <c r="C14" s="341" t="s">
        <v>173</v>
      </c>
      <c r="D14" s="342">
        <v>40997</v>
      </c>
      <c r="E14" s="343" t="s">
        <v>174</v>
      </c>
      <c r="F14" s="343">
        <v>20</v>
      </c>
      <c r="G14" s="25" t="s">
        <v>175</v>
      </c>
      <c r="H14" s="70">
        <f t="shared" ref="H14" si="1">IF(B14="interventionell",+F14,0)</f>
        <v>20</v>
      </c>
    </row>
    <row r="90" spans="1:1" x14ac:dyDescent="0.3">
      <c r="A90" s="67" t="s">
        <v>176</v>
      </c>
    </row>
    <row r="91" spans="1:1" x14ac:dyDescent="0.3">
      <c r="A91" t="s">
        <v>168</v>
      </c>
    </row>
    <row r="92" spans="1:1" x14ac:dyDescent="0.3">
      <c r="A92" t="s">
        <v>172</v>
      </c>
    </row>
    <row r="93" spans="1:1" x14ac:dyDescent="0.3">
      <c r="A93" t="s">
        <v>177</v>
      </c>
    </row>
    <row r="100" spans="2:2" x14ac:dyDescent="0.3">
      <c r="B100" s="68" t="s">
        <v>168</v>
      </c>
    </row>
  </sheetData>
  <dataValidations count="2">
    <dataValidation type="list" allowBlank="1" showInputMessage="1" showErrorMessage="1" sqref="E2:E10" xr:uid="{00000000-0002-0000-0100-000000000000}">
      <formula1>"offen, geschlossen"</formula1>
    </dataValidation>
    <dataValidation type="list" allowBlank="1" showInputMessage="1" showErrorMessage="1" sqref="A91:A93 B100 B2:B11 B14" xr:uid="{00000000-0002-0000-0100-000001000000}">
      <formula1>$A$91:$A$93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11.5546875" defaultRowHeight="14.4" x14ac:dyDescent="0.3"/>
  <sheetData>
    <row r="1" spans="1:1" x14ac:dyDescent="0.3">
      <c r="A1" s="32" t="s">
        <v>178</v>
      </c>
    </row>
    <row r="3" spans="1:1" x14ac:dyDescent="0.3">
      <c r="A3" t="s">
        <v>179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22"/>
  <sheetViews>
    <sheetView workbookViewId="0"/>
  </sheetViews>
  <sheetFormatPr baseColWidth="10" defaultColWidth="11.44140625" defaultRowHeight="14.4" x14ac:dyDescent="0.3"/>
  <sheetData>
    <row r="1" spans="1:1" x14ac:dyDescent="0.3">
      <c r="A1" s="38" t="s">
        <v>452</v>
      </c>
    </row>
    <row r="22" spans="2:2" x14ac:dyDescent="0.3">
      <c r="B22" t="s">
        <v>453</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4"/>
  <sheetViews>
    <sheetView workbookViewId="0">
      <selection activeCell="A2" sqref="A2:Z4"/>
    </sheetView>
  </sheetViews>
  <sheetFormatPr baseColWidth="10" defaultColWidth="8.88671875" defaultRowHeight="14.4" x14ac:dyDescent="0.3"/>
  <cols>
    <col min="1" max="8" width="12" customWidth="1"/>
    <col min="9" max="9" width="2" customWidth="1"/>
    <col min="10" max="17" width="12" customWidth="1"/>
    <col min="18" max="18" width="2" customWidth="1"/>
    <col min="19" max="26" width="12" customWidth="1"/>
  </cols>
  <sheetData>
    <row r="1" spans="1:26" ht="19.95" customHeight="1" x14ac:dyDescent="0.3">
      <c r="A1" s="535" t="s">
        <v>507</v>
      </c>
      <c r="B1" s="535"/>
      <c r="C1" s="535"/>
      <c r="D1" s="535"/>
      <c r="E1" s="535"/>
      <c r="F1" s="535"/>
      <c r="G1" s="535"/>
      <c r="H1" s="535"/>
      <c r="I1" s="535"/>
      <c r="J1" s="535"/>
      <c r="K1" s="535"/>
      <c r="L1" s="535"/>
      <c r="M1" s="535"/>
      <c r="N1" s="535"/>
      <c r="O1" s="535"/>
      <c r="P1" s="535"/>
      <c r="Q1" s="535"/>
      <c r="R1" s="535"/>
      <c r="S1" s="535"/>
      <c r="T1" s="535"/>
      <c r="U1" s="535"/>
      <c r="V1" s="535"/>
      <c r="W1" s="535"/>
      <c r="X1" s="535"/>
      <c r="Y1" s="535"/>
      <c r="Z1" s="535"/>
    </row>
    <row r="2" spans="1:26" x14ac:dyDescent="0.3">
      <c r="A2" s="536" t="s">
        <v>508</v>
      </c>
      <c r="B2" s="536"/>
      <c r="C2" s="536"/>
      <c r="D2" s="536"/>
      <c r="E2" s="536"/>
      <c r="F2" s="536"/>
      <c r="G2" s="536"/>
      <c r="H2" s="536"/>
      <c r="I2" s="536"/>
      <c r="J2" s="536"/>
      <c r="K2" s="536"/>
      <c r="L2" s="536"/>
      <c r="M2" s="536"/>
      <c r="N2" s="536"/>
      <c r="O2" s="536"/>
      <c r="P2" s="536"/>
      <c r="Q2" s="536"/>
      <c r="R2" s="536"/>
      <c r="S2" s="536"/>
      <c r="T2" s="536"/>
      <c r="U2" s="536"/>
      <c r="V2" s="536"/>
      <c r="W2" s="536"/>
      <c r="X2" s="536"/>
      <c r="Y2" s="536"/>
      <c r="Z2" s="536"/>
    </row>
    <row r="3" spans="1:26" x14ac:dyDescent="0.3">
      <c r="A3" s="536"/>
      <c r="B3" s="536"/>
      <c r="C3" s="536"/>
      <c r="D3" s="536"/>
      <c r="E3" s="536"/>
      <c r="F3" s="536"/>
      <c r="G3" s="536"/>
      <c r="H3" s="536"/>
      <c r="I3" s="536"/>
      <c r="J3" s="536"/>
      <c r="K3" s="536"/>
      <c r="L3" s="536"/>
      <c r="M3" s="536"/>
      <c r="N3" s="536"/>
      <c r="O3" s="536"/>
      <c r="P3" s="536"/>
      <c r="Q3" s="536"/>
      <c r="R3" s="536"/>
      <c r="S3" s="536"/>
      <c r="T3" s="536"/>
      <c r="U3" s="536"/>
      <c r="V3" s="536"/>
      <c r="W3" s="536"/>
      <c r="X3" s="536"/>
      <c r="Y3" s="536"/>
      <c r="Z3" s="536"/>
    </row>
    <row r="4" spans="1:26" x14ac:dyDescent="0.3">
      <c r="A4" s="536"/>
      <c r="B4" s="536"/>
      <c r="C4" s="536"/>
      <c r="D4" s="536"/>
      <c r="E4" s="536"/>
      <c r="F4" s="536"/>
      <c r="G4" s="536"/>
      <c r="H4" s="536"/>
      <c r="I4" s="536"/>
      <c r="J4" s="536"/>
      <c r="K4" s="536"/>
      <c r="L4" s="536"/>
      <c r="M4" s="536"/>
      <c r="N4" s="536"/>
      <c r="O4" s="536"/>
      <c r="P4" s="536"/>
      <c r="Q4" s="536"/>
      <c r="R4" s="536"/>
      <c r="S4" s="536"/>
      <c r="T4" s="536"/>
      <c r="U4" s="536"/>
      <c r="V4" s="536"/>
      <c r="W4" s="536"/>
      <c r="X4" s="536"/>
      <c r="Y4" s="536"/>
      <c r="Z4" s="536"/>
    </row>
    <row r="6" spans="1:26" x14ac:dyDescent="0.3">
      <c r="A6" s="537" t="s">
        <v>509</v>
      </c>
      <c r="B6" s="537"/>
      <c r="C6" s="537"/>
      <c r="D6" s="537"/>
      <c r="E6" s="537"/>
      <c r="F6" s="537"/>
      <c r="G6" s="537"/>
      <c r="H6" s="537"/>
      <c r="J6" s="537" t="s">
        <v>510</v>
      </c>
      <c r="K6" s="537"/>
      <c r="L6" s="537"/>
      <c r="M6" s="537"/>
      <c r="N6" s="537"/>
      <c r="O6" s="537"/>
      <c r="P6" s="537"/>
      <c r="Q6" s="537"/>
      <c r="S6" s="537" t="s">
        <v>511</v>
      </c>
      <c r="T6" s="537"/>
      <c r="U6" s="537"/>
      <c r="V6" s="537"/>
      <c r="W6" s="537"/>
      <c r="X6" s="537"/>
      <c r="Y6" s="537"/>
      <c r="Z6" s="537"/>
    </row>
    <row r="7" spans="1:26" x14ac:dyDescent="0.3">
      <c r="A7" s="536" t="s">
        <v>512</v>
      </c>
      <c r="B7" s="536"/>
      <c r="C7" s="536"/>
      <c r="D7" s="536"/>
      <c r="E7" s="536"/>
      <c r="F7" s="536"/>
      <c r="G7" s="536"/>
      <c r="H7" s="536"/>
      <c r="J7" s="536" t="s">
        <v>513</v>
      </c>
      <c r="K7" s="536"/>
      <c r="L7" s="536"/>
      <c r="M7" s="536"/>
      <c r="N7" s="536"/>
      <c r="O7" s="536"/>
      <c r="P7" s="536"/>
      <c r="Q7" s="536"/>
      <c r="S7" s="536" t="s">
        <v>514</v>
      </c>
      <c r="T7" s="536"/>
      <c r="U7" s="536"/>
      <c r="V7" s="536"/>
      <c r="W7" s="536"/>
      <c r="X7" s="536"/>
      <c r="Y7" s="536"/>
      <c r="Z7" s="536"/>
    </row>
    <row r="8" spans="1:26" x14ac:dyDescent="0.3">
      <c r="A8" s="536"/>
      <c r="B8" s="536"/>
      <c r="C8" s="536"/>
      <c r="D8" s="536"/>
      <c r="E8" s="536"/>
      <c r="F8" s="536"/>
      <c r="G8" s="536"/>
      <c r="H8" s="536"/>
      <c r="J8" s="536"/>
      <c r="K8" s="536"/>
      <c r="L8" s="536"/>
      <c r="M8" s="536"/>
      <c r="N8" s="536"/>
      <c r="O8" s="536"/>
      <c r="P8" s="536"/>
      <c r="Q8" s="536"/>
      <c r="S8" s="536"/>
      <c r="T8" s="536"/>
      <c r="U8" s="536"/>
      <c r="V8" s="536"/>
      <c r="W8" s="536"/>
      <c r="X8" s="536"/>
      <c r="Y8" s="536"/>
      <c r="Z8" s="536"/>
    </row>
    <row r="9" spans="1:26" x14ac:dyDescent="0.3">
      <c r="A9" s="536"/>
      <c r="B9" s="536"/>
      <c r="C9" s="536"/>
      <c r="D9" s="536"/>
      <c r="E9" s="536"/>
      <c r="F9" s="536"/>
      <c r="G9" s="536"/>
      <c r="H9" s="536"/>
      <c r="J9" s="536"/>
      <c r="K9" s="536"/>
      <c r="L9" s="536"/>
      <c r="M9" s="536"/>
      <c r="N9" s="536"/>
      <c r="O9" s="536"/>
      <c r="P9" s="536"/>
      <c r="Q9" s="536"/>
      <c r="S9" s="536"/>
      <c r="T9" s="536"/>
      <c r="U9" s="536"/>
      <c r="V9" s="536"/>
      <c r="W9" s="536"/>
      <c r="X9" s="536"/>
      <c r="Y9" s="536"/>
      <c r="Z9" s="536"/>
    </row>
    <row r="10" spans="1:26" x14ac:dyDescent="0.3">
      <c r="A10" s="536"/>
      <c r="B10" s="536"/>
      <c r="C10" s="536"/>
      <c r="D10" s="536"/>
      <c r="E10" s="536"/>
      <c r="F10" s="536"/>
      <c r="G10" s="536"/>
      <c r="H10" s="536"/>
      <c r="J10" s="536"/>
      <c r="K10" s="536"/>
      <c r="L10" s="536"/>
      <c r="M10" s="536"/>
      <c r="N10" s="536"/>
      <c r="O10" s="536"/>
      <c r="P10" s="536"/>
      <c r="Q10" s="536"/>
      <c r="S10" s="536"/>
      <c r="T10" s="536"/>
      <c r="U10" s="536"/>
      <c r="V10" s="536"/>
      <c r="W10" s="536"/>
      <c r="X10" s="536"/>
      <c r="Y10" s="536"/>
      <c r="Z10" s="536"/>
    </row>
    <row r="11" spans="1:26" x14ac:dyDescent="0.3">
      <c r="A11" s="536"/>
      <c r="B11" s="536"/>
      <c r="C11" s="536"/>
      <c r="D11" s="536"/>
      <c r="E11" s="536"/>
      <c r="F11" s="536"/>
      <c r="G11" s="536"/>
      <c r="H11" s="536"/>
      <c r="J11" s="536"/>
      <c r="K11" s="536"/>
      <c r="L11" s="536"/>
      <c r="M11" s="536"/>
      <c r="N11" s="536"/>
      <c r="O11" s="536"/>
      <c r="P11" s="536"/>
      <c r="Q11" s="536"/>
      <c r="S11" s="536"/>
      <c r="T11" s="536"/>
      <c r="U11" s="536"/>
      <c r="V11" s="536"/>
      <c r="W11" s="536"/>
      <c r="X11" s="536"/>
      <c r="Y11" s="536"/>
      <c r="Z11" s="536"/>
    </row>
    <row r="14" spans="1:26" x14ac:dyDescent="0.3">
      <c r="A14" s="38" t="s">
        <v>515</v>
      </c>
      <c r="J14" s="38" t="s">
        <v>516</v>
      </c>
      <c r="S14" s="38" t="s">
        <v>517</v>
      </c>
    </row>
  </sheetData>
  <mergeCells count="8">
    <mergeCell ref="A1:Z1"/>
    <mergeCell ref="A2:Z4"/>
    <mergeCell ref="A6:H6"/>
    <mergeCell ref="A7:H11"/>
    <mergeCell ref="J6:Q6"/>
    <mergeCell ref="J7:Q11"/>
    <mergeCell ref="S6:Z6"/>
    <mergeCell ref="S7:Z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
  <sheetViews>
    <sheetView workbookViewId="0"/>
  </sheetViews>
  <sheetFormatPr baseColWidth="10" defaultColWidth="11.5546875" defaultRowHeight="14.4" x14ac:dyDescent="0.3"/>
  <sheetData>
    <row r="1" spans="1:2" x14ac:dyDescent="0.3">
      <c r="A1" s="38" t="s">
        <v>180</v>
      </c>
    </row>
    <row r="12" spans="1:2" x14ac:dyDescent="0.3">
      <c r="B12" t="s">
        <v>181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9"/>
  <sheetViews>
    <sheetView workbookViewId="0"/>
  </sheetViews>
  <sheetFormatPr baseColWidth="10" defaultColWidth="11.5546875" defaultRowHeight="14.4" x14ac:dyDescent="0.3"/>
  <sheetData>
    <row r="1" spans="1:1" x14ac:dyDescent="0.3">
      <c r="A1" s="38" t="s">
        <v>445</v>
      </c>
    </row>
    <row r="19" spans="3:11" x14ac:dyDescent="0.3">
      <c r="C19" t="s">
        <v>446</v>
      </c>
      <c r="K19" t="s">
        <v>447</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9"/>
  <sheetViews>
    <sheetView workbookViewId="0">
      <selection sqref="A1:H1"/>
    </sheetView>
  </sheetViews>
  <sheetFormatPr baseColWidth="10" defaultColWidth="8.88671875" defaultRowHeight="14.4" x14ac:dyDescent="0.3"/>
  <cols>
    <col min="1" max="1" width="4" customWidth="1"/>
    <col min="2" max="2" width="14" customWidth="1"/>
    <col min="3" max="8" width="18" customWidth="1"/>
  </cols>
  <sheetData>
    <row r="1" spans="1:8" ht="19.95" customHeight="1" x14ac:dyDescent="0.3">
      <c r="A1" s="535" t="s">
        <v>518</v>
      </c>
      <c r="B1" s="535"/>
      <c r="C1" s="535"/>
      <c r="D1" s="535"/>
      <c r="E1" s="535"/>
      <c r="F1" s="535"/>
      <c r="G1" s="535"/>
      <c r="H1" s="535"/>
    </row>
    <row r="3" spans="1:8" x14ac:dyDescent="0.3">
      <c r="B3" s="536" t="s">
        <v>519</v>
      </c>
      <c r="C3" s="536"/>
      <c r="D3" s="536"/>
      <c r="E3" s="536"/>
      <c r="F3" s="536"/>
      <c r="G3" s="536"/>
      <c r="H3" s="536"/>
    </row>
    <row r="4" spans="1:8" x14ac:dyDescent="0.3">
      <c r="B4" s="536"/>
      <c r="C4" s="536"/>
      <c r="D4" s="536"/>
      <c r="E4" s="536"/>
      <c r="F4" s="536"/>
      <c r="G4" s="536"/>
      <c r="H4" s="536"/>
    </row>
    <row r="5" spans="1:8" x14ac:dyDescent="0.3">
      <c r="B5" s="536"/>
      <c r="C5" s="536"/>
      <c r="D5" s="536"/>
      <c r="E5" s="536"/>
      <c r="F5" s="536"/>
      <c r="G5" s="536"/>
      <c r="H5" s="536"/>
    </row>
    <row r="6" spans="1:8" x14ac:dyDescent="0.3">
      <c r="B6" s="536"/>
      <c r="C6" s="536"/>
      <c r="D6" s="536"/>
      <c r="E6" s="536"/>
      <c r="F6" s="536"/>
      <c r="G6" s="536"/>
      <c r="H6" s="536"/>
    </row>
    <row r="7" spans="1:8" x14ac:dyDescent="0.3">
      <c r="B7" s="536"/>
      <c r="C7" s="536"/>
      <c r="D7" s="536"/>
      <c r="E7" s="536"/>
      <c r="F7" s="536"/>
      <c r="G7" s="536"/>
      <c r="H7" s="536"/>
    </row>
    <row r="8" spans="1:8" x14ac:dyDescent="0.3">
      <c r="B8" s="536"/>
      <c r="C8" s="536"/>
      <c r="D8" s="536"/>
      <c r="E8" s="536"/>
      <c r="F8" s="536"/>
      <c r="G8" s="536"/>
      <c r="H8" s="536"/>
    </row>
    <row r="9" spans="1:8" x14ac:dyDescent="0.3">
      <c r="B9" s="536"/>
      <c r="C9" s="536"/>
      <c r="D9" s="536"/>
      <c r="E9" s="536"/>
      <c r="F9" s="536"/>
      <c r="G9" s="536"/>
      <c r="H9" s="536"/>
    </row>
    <row r="10" spans="1:8" x14ac:dyDescent="0.3">
      <c r="B10" s="536"/>
      <c r="C10" s="536"/>
      <c r="D10" s="536"/>
      <c r="E10" s="536"/>
      <c r="F10" s="536"/>
      <c r="G10" s="536"/>
      <c r="H10" s="536"/>
    </row>
    <row r="11" spans="1:8" x14ac:dyDescent="0.3">
      <c r="B11" s="536"/>
      <c r="C11" s="536"/>
      <c r="D11" s="536"/>
      <c r="E11" s="536"/>
      <c r="F11" s="536"/>
      <c r="G11" s="536"/>
      <c r="H11" s="536"/>
    </row>
    <row r="12" spans="1:8" x14ac:dyDescent="0.3">
      <c r="B12" s="536"/>
      <c r="C12" s="536"/>
      <c r="D12" s="536"/>
      <c r="E12" s="536"/>
      <c r="F12" s="536"/>
      <c r="G12" s="536"/>
      <c r="H12" s="536"/>
    </row>
    <row r="13" spans="1:8" x14ac:dyDescent="0.3">
      <c r="B13" s="536"/>
      <c r="C13" s="536"/>
      <c r="D13" s="536"/>
      <c r="E13" s="536"/>
      <c r="F13" s="536"/>
      <c r="G13" s="536"/>
      <c r="H13" s="536"/>
    </row>
    <row r="14" spans="1:8" x14ac:dyDescent="0.3">
      <c r="B14" s="536"/>
      <c r="C14" s="536"/>
      <c r="D14" s="536"/>
      <c r="E14" s="536"/>
      <c r="F14" s="536"/>
      <c r="G14" s="536"/>
      <c r="H14" s="536"/>
    </row>
    <row r="15" spans="1:8" x14ac:dyDescent="0.3">
      <c r="B15" s="536"/>
      <c r="C15" s="536"/>
      <c r="D15" s="536"/>
      <c r="E15" s="536"/>
      <c r="F15" s="536"/>
      <c r="G15" s="536"/>
      <c r="H15" s="536"/>
    </row>
    <row r="16" spans="1:8" x14ac:dyDescent="0.3">
      <c r="B16" s="536"/>
      <c r="C16" s="536"/>
      <c r="D16" s="536"/>
      <c r="E16" s="536"/>
      <c r="F16" s="536"/>
      <c r="G16" s="536"/>
      <c r="H16" s="536"/>
    </row>
    <row r="19" spans="3:3" x14ac:dyDescent="0.3">
      <c r="C19" s="38" t="s">
        <v>520</v>
      </c>
    </row>
  </sheetData>
  <mergeCells count="2">
    <mergeCell ref="A1:H1"/>
    <mergeCell ref="B3:H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5"/>
  <sheetViews>
    <sheetView workbookViewId="0"/>
  </sheetViews>
  <sheetFormatPr baseColWidth="10" defaultColWidth="11.44140625" defaultRowHeight="14.4" x14ac:dyDescent="0.3"/>
  <sheetData>
    <row r="1" spans="1:2" x14ac:dyDescent="0.3">
      <c r="A1" s="38" t="s">
        <v>448</v>
      </c>
    </row>
    <row r="15" spans="1:2" x14ac:dyDescent="0.3">
      <c r="B15" t="s">
        <v>449</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8"/>
  <sheetViews>
    <sheetView workbookViewId="0">
      <selection sqref="A1:H1"/>
    </sheetView>
  </sheetViews>
  <sheetFormatPr baseColWidth="10" defaultColWidth="8.88671875" defaultRowHeight="14.4" x14ac:dyDescent="0.3"/>
  <cols>
    <col min="1" max="1" width="4" customWidth="1"/>
    <col min="2" max="2" width="14" customWidth="1"/>
    <col min="3" max="8" width="18" customWidth="1"/>
  </cols>
  <sheetData>
    <row r="1" spans="1:8" ht="19.95" customHeight="1" x14ac:dyDescent="0.3">
      <c r="A1" s="535" t="s">
        <v>521</v>
      </c>
      <c r="B1" s="535"/>
      <c r="C1" s="535"/>
      <c r="D1" s="535"/>
      <c r="E1" s="535"/>
      <c r="F1" s="535"/>
      <c r="G1" s="535"/>
      <c r="H1" s="535"/>
    </row>
    <row r="3" spans="1:8" x14ac:dyDescent="0.3">
      <c r="B3" s="536" t="s">
        <v>522</v>
      </c>
      <c r="C3" s="536"/>
      <c r="D3" s="536"/>
      <c r="E3" s="536"/>
      <c r="F3" s="536"/>
      <c r="G3" s="536"/>
      <c r="H3" s="536"/>
    </row>
    <row r="4" spans="1:8" x14ac:dyDescent="0.3">
      <c r="B4" s="536"/>
      <c r="C4" s="536"/>
      <c r="D4" s="536"/>
      <c r="E4" s="536"/>
      <c r="F4" s="536"/>
      <c r="G4" s="536"/>
      <c r="H4" s="536"/>
    </row>
    <row r="5" spans="1:8" x14ac:dyDescent="0.3">
      <c r="B5" s="536"/>
      <c r="C5" s="536"/>
      <c r="D5" s="536"/>
      <c r="E5" s="536"/>
      <c r="F5" s="536"/>
      <c r="G5" s="536"/>
      <c r="H5" s="536"/>
    </row>
    <row r="6" spans="1:8" x14ac:dyDescent="0.3">
      <c r="B6" s="536"/>
      <c r="C6" s="536"/>
      <c r="D6" s="536"/>
      <c r="E6" s="536"/>
      <c r="F6" s="536"/>
      <c r="G6" s="536"/>
      <c r="H6" s="536"/>
    </row>
    <row r="7" spans="1:8" x14ac:dyDescent="0.3">
      <c r="B7" s="536"/>
      <c r="C7" s="536"/>
      <c r="D7" s="536"/>
      <c r="E7" s="536"/>
      <c r="F7" s="536"/>
      <c r="G7" s="536"/>
      <c r="H7" s="536"/>
    </row>
    <row r="8" spans="1:8" x14ac:dyDescent="0.3">
      <c r="B8" s="536"/>
      <c r="C8" s="536"/>
      <c r="D8" s="536"/>
      <c r="E8" s="536"/>
      <c r="F8" s="536"/>
      <c r="G8" s="536"/>
      <c r="H8" s="536"/>
    </row>
    <row r="9" spans="1:8" x14ac:dyDescent="0.3">
      <c r="B9" s="536"/>
      <c r="C9" s="536"/>
      <c r="D9" s="536"/>
      <c r="E9" s="536"/>
      <c r="F9" s="536"/>
      <c r="G9" s="536"/>
      <c r="H9" s="536"/>
    </row>
    <row r="10" spans="1:8" x14ac:dyDescent="0.3">
      <c r="B10" s="536"/>
      <c r="C10" s="536"/>
      <c r="D10" s="536"/>
      <c r="E10" s="536"/>
      <c r="F10" s="536"/>
      <c r="G10" s="536"/>
      <c r="H10" s="536"/>
    </row>
    <row r="11" spans="1:8" x14ac:dyDescent="0.3">
      <c r="B11" s="536"/>
      <c r="C11" s="536"/>
      <c r="D11" s="536"/>
      <c r="E11" s="536"/>
      <c r="F11" s="536"/>
      <c r="G11" s="536"/>
      <c r="H11" s="536"/>
    </row>
    <row r="12" spans="1:8" x14ac:dyDescent="0.3">
      <c r="B12" s="536"/>
      <c r="C12" s="536"/>
      <c r="D12" s="536"/>
      <c r="E12" s="536"/>
      <c r="F12" s="536"/>
      <c r="G12" s="536"/>
      <c r="H12" s="536"/>
    </row>
    <row r="13" spans="1:8" x14ac:dyDescent="0.3">
      <c r="B13" s="536"/>
      <c r="C13" s="536"/>
      <c r="D13" s="536"/>
      <c r="E13" s="536"/>
      <c r="F13" s="536"/>
      <c r="G13" s="536"/>
      <c r="H13" s="536"/>
    </row>
    <row r="14" spans="1:8" x14ac:dyDescent="0.3">
      <c r="B14" s="536"/>
      <c r="C14" s="536"/>
      <c r="D14" s="536"/>
      <c r="E14" s="536"/>
      <c r="F14" s="536"/>
      <c r="G14" s="536"/>
      <c r="H14" s="536"/>
    </row>
    <row r="15" spans="1:8" x14ac:dyDescent="0.3">
      <c r="B15" s="536"/>
      <c r="C15" s="536"/>
      <c r="D15" s="536"/>
      <c r="E15" s="536"/>
      <c r="F15" s="536"/>
      <c r="G15" s="536"/>
      <c r="H15" s="536"/>
    </row>
    <row r="18" spans="3:3" x14ac:dyDescent="0.3">
      <c r="C18" s="38" t="s">
        <v>523</v>
      </c>
    </row>
  </sheetData>
  <mergeCells count="2">
    <mergeCell ref="A1:H1"/>
    <mergeCell ref="B3:H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baseColWidth="10" defaultColWidth="11.44140625" defaultRowHeight="14.4" x14ac:dyDescent="0.3"/>
  <sheetData>
    <row r="1" spans="1:2" x14ac:dyDescent="0.3">
      <c r="A1" s="38" t="s">
        <v>450</v>
      </c>
    </row>
    <row r="15" spans="1:2" x14ac:dyDescent="0.3">
      <c r="B15" t="s">
        <v>451</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6"/>
  <sheetViews>
    <sheetView workbookViewId="0"/>
  </sheetViews>
  <sheetFormatPr baseColWidth="10" defaultRowHeight="14.4" x14ac:dyDescent="0.3"/>
  <sheetData>
    <row r="1" spans="1:17" x14ac:dyDescent="0.3">
      <c r="A1" t="s">
        <v>103</v>
      </c>
      <c r="I1" t="s">
        <v>107</v>
      </c>
      <c r="Q1" t="s">
        <v>455</v>
      </c>
    </row>
    <row r="16" spans="1:17" x14ac:dyDescent="0.3">
      <c r="A16" t="s">
        <v>456</v>
      </c>
      <c r="I16" t="s">
        <v>457</v>
      </c>
      <c r="Q16" t="s">
        <v>458</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1"/>
  <sheetViews>
    <sheetView workbookViewId="0"/>
  </sheetViews>
  <sheetFormatPr baseColWidth="10" defaultRowHeight="14.4" x14ac:dyDescent="0.3"/>
  <sheetData>
    <row r="1" spans="1:17" x14ac:dyDescent="0.3">
      <c r="A1" t="s">
        <v>459</v>
      </c>
      <c r="I1" t="s">
        <v>460</v>
      </c>
      <c r="Q1" t="s">
        <v>461</v>
      </c>
    </row>
    <row r="11" spans="1:17" x14ac:dyDescent="0.3">
      <c r="A11" t="s">
        <v>462</v>
      </c>
      <c r="I11" t="s">
        <v>463</v>
      </c>
      <c r="Q11" t="s">
        <v>464</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12"/>
  <sheetViews>
    <sheetView workbookViewId="0"/>
  </sheetViews>
  <sheetFormatPr baseColWidth="10" defaultRowHeight="14.4" x14ac:dyDescent="0.3"/>
  <sheetData>
    <row r="1" spans="1:49" x14ac:dyDescent="0.3">
      <c r="A1" t="s">
        <v>465</v>
      </c>
      <c r="I1" t="s">
        <v>466</v>
      </c>
      <c r="Q1" t="s">
        <v>467</v>
      </c>
      <c r="Y1" t="s">
        <v>468</v>
      </c>
      <c r="AG1" t="s">
        <v>469</v>
      </c>
      <c r="AO1" t="s">
        <v>470</v>
      </c>
      <c r="AW1" t="s">
        <v>471</v>
      </c>
    </row>
    <row r="12" spans="1:49" x14ac:dyDescent="0.3">
      <c r="A12" t="s">
        <v>472</v>
      </c>
      <c r="I12" t="s">
        <v>473</v>
      </c>
      <c r="Q12" t="s">
        <v>474</v>
      </c>
      <c r="Y12" t="s">
        <v>475</v>
      </c>
      <c r="AG12" t="s">
        <v>476</v>
      </c>
      <c r="AO12" t="s">
        <v>477</v>
      </c>
      <c r="AW12" t="s">
        <v>478</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2"/>
  <sheetViews>
    <sheetView workbookViewId="0"/>
  </sheetViews>
  <sheetFormatPr baseColWidth="10" defaultRowHeight="14.4" x14ac:dyDescent="0.3"/>
  <sheetData>
    <row r="1" spans="1:1" x14ac:dyDescent="0.3">
      <c r="A1" t="s">
        <v>479</v>
      </c>
    </row>
    <row r="12" spans="1:1" x14ac:dyDescent="0.3">
      <c r="A12" t="s">
        <v>480</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3"/>
  <sheetViews>
    <sheetView workbookViewId="0"/>
  </sheetViews>
  <sheetFormatPr baseColWidth="10" defaultRowHeight="14.4" x14ac:dyDescent="0.3"/>
  <sheetData>
    <row r="1" spans="1:1" x14ac:dyDescent="0.3">
      <c r="A1" t="s">
        <v>481</v>
      </c>
    </row>
    <row r="13" spans="1:1" x14ac:dyDescent="0.3">
      <c r="A13" t="s">
        <v>482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6"/>
  <sheetViews>
    <sheetView workbookViewId="0">
      <selection activeCell="A2" sqref="A2:J2"/>
    </sheetView>
  </sheetViews>
  <sheetFormatPr baseColWidth="10" defaultColWidth="11.5546875" defaultRowHeight="14.4" x14ac:dyDescent="0.3"/>
  <cols>
    <col min="1" max="1" width="15" style="2" customWidth="1"/>
    <col min="2" max="2" width="8" style="4" customWidth="1"/>
    <col min="3" max="3" width="38" style="4" customWidth="1"/>
    <col min="4" max="4" width="20" style="4" customWidth="1"/>
    <col min="5" max="5" width="14" customWidth="1"/>
    <col min="6" max="6" width="42" customWidth="1"/>
    <col min="7" max="7" width="30" customWidth="1"/>
    <col min="8" max="8" width="28" customWidth="1"/>
    <col min="9" max="9" width="44" customWidth="1"/>
    <col min="10" max="10" width="64" customWidth="1"/>
  </cols>
  <sheetData>
    <row r="1" spans="1:10" ht="20.85" customHeight="1" x14ac:dyDescent="0.3">
      <c r="A1" s="538" t="s">
        <v>182</v>
      </c>
      <c r="B1" s="538"/>
      <c r="C1" s="538"/>
      <c r="D1" s="538"/>
      <c r="E1" s="539"/>
      <c r="F1" s="539"/>
      <c r="G1" s="539"/>
      <c r="H1" s="539"/>
      <c r="I1" s="539"/>
      <c r="J1" s="539"/>
    </row>
    <row r="2" spans="1:10" ht="33.6" customHeight="1" thickBot="1" x14ac:dyDescent="0.35">
      <c r="A2" s="540" t="s">
        <v>183</v>
      </c>
      <c r="B2" s="540"/>
      <c r="C2" s="540"/>
      <c r="D2" s="540"/>
      <c r="E2" s="540"/>
      <c r="F2" s="540"/>
      <c r="G2" s="540"/>
      <c r="H2" s="540"/>
      <c r="I2" s="541"/>
      <c r="J2" s="541"/>
    </row>
    <row r="3" spans="1:10" ht="27.15" customHeight="1" x14ac:dyDescent="0.3">
      <c r="A3" s="369" t="s">
        <v>184</v>
      </c>
      <c r="B3" s="370" t="s">
        <v>185</v>
      </c>
      <c r="C3" s="370" t="s">
        <v>186</v>
      </c>
      <c r="D3" s="370" t="s">
        <v>187</v>
      </c>
      <c r="E3" s="371" t="s">
        <v>188</v>
      </c>
      <c r="F3" s="372" t="s">
        <v>189</v>
      </c>
      <c r="G3" s="371" t="s">
        <v>190</v>
      </c>
      <c r="H3" s="371" t="s">
        <v>191</v>
      </c>
      <c r="I3" s="373" t="s">
        <v>192</v>
      </c>
      <c r="J3" s="374" t="s">
        <v>193</v>
      </c>
    </row>
    <row r="4" spans="1:10" ht="34.5" customHeight="1" x14ac:dyDescent="0.3">
      <c r="A4" s="375" t="s">
        <v>194</v>
      </c>
      <c r="B4" s="376" t="s">
        <v>13</v>
      </c>
      <c r="C4" s="376" t="s">
        <v>195</v>
      </c>
      <c r="D4" s="376" t="s">
        <v>196</v>
      </c>
      <c r="E4" s="377">
        <v>9027</v>
      </c>
      <c r="F4" s="378" t="s">
        <v>197</v>
      </c>
      <c r="G4" s="379" t="s">
        <v>198</v>
      </c>
      <c r="H4" s="379" t="s">
        <v>199</v>
      </c>
      <c r="I4" s="380" t="s">
        <v>200</v>
      </c>
      <c r="J4" s="381" t="s">
        <v>201</v>
      </c>
    </row>
    <row r="5" spans="1:10" ht="34.5" customHeight="1" x14ac:dyDescent="0.3">
      <c r="A5" s="375" t="s">
        <v>194</v>
      </c>
      <c r="B5" s="376" t="s">
        <v>13</v>
      </c>
      <c r="C5" s="376" t="s">
        <v>202</v>
      </c>
      <c r="D5" s="376" t="s">
        <v>196</v>
      </c>
      <c r="E5" s="377">
        <v>9028</v>
      </c>
      <c r="F5" s="378" t="s">
        <v>203</v>
      </c>
      <c r="G5" s="379" t="s">
        <v>204</v>
      </c>
      <c r="H5" s="379" t="s">
        <v>199</v>
      </c>
      <c r="I5" s="380" t="s">
        <v>200</v>
      </c>
      <c r="J5" s="381" t="s">
        <v>201</v>
      </c>
    </row>
    <row r="6" spans="1:10" ht="34.5" customHeight="1" x14ac:dyDescent="0.3">
      <c r="A6" s="375" t="s">
        <v>194</v>
      </c>
      <c r="B6" s="376" t="s">
        <v>13</v>
      </c>
      <c r="C6" s="376" t="s">
        <v>205</v>
      </c>
      <c r="D6" s="376" t="s">
        <v>196</v>
      </c>
      <c r="E6" s="377">
        <v>9029</v>
      </c>
      <c r="F6" s="378" t="s">
        <v>206</v>
      </c>
      <c r="G6" s="379" t="s">
        <v>207</v>
      </c>
      <c r="H6" s="379" t="s">
        <v>199</v>
      </c>
      <c r="I6" s="380" t="s">
        <v>208</v>
      </c>
      <c r="J6" s="381" t="s">
        <v>209</v>
      </c>
    </row>
    <row r="7" spans="1:10" ht="34.5" customHeight="1" thickBot="1" x14ac:dyDescent="0.35">
      <c r="A7" s="375" t="s">
        <v>194</v>
      </c>
      <c r="B7" s="376" t="s">
        <v>13</v>
      </c>
      <c r="C7" s="376" t="s">
        <v>210</v>
      </c>
      <c r="D7" s="376" t="s">
        <v>196</v>
      </c>
      <c r="E7" s="382">
        <v>9030</v>
      </c>
      <c r="F7" s="379" t="s">
        <v>211</v>
      </c>
      <c r="G7" s="379" t="s">
        <v>212</v>
      </c>
      <c r="H7" s="379" t="s">
        <v>199</v>
      </c>
      <c r="I7" s="380" t="s">
        <v>213</v>
      </c>
      <c r="J7" s="381" t="s">
        <v>214</v>
      </c>
    </row>
    <row r="8" spans="1:10" ht="34.5" customHeight="1" thickBot="1" x14ac:dyDescent="0.35">
      <c r="A8" s="383" t="s">
        <v>194</v>
      </c>
      <c r="B8" s="384" t="s">
        <v>26</v>
      </c>
      <c r="C8" s="384" t="s">
        <v>215</v>
      </c>
      <c r="D8" s="384" t="s">
        <v>196</v>
      </c>
      <c r="E8" s="385">
        <v>915</v>
      </c>
      <c r="F8" s="386" t="s">
        <v>216</v>
      </c>
      <c r="G8" s="387" t="s">
        <v>204</v>
      </c>
      <c r="H8" s="387" t="s">
        <v>199</v>
      </c>
      <c r="I8" s="380" t="s">
        <v>200</v>
      </c>
      <c r="J8" s="381" t="s">
        <v>201</v>
      </c>
    </row>
    <row r="9" spans="1:10" ht="34.5" customHeight="1" thickBot="1" x14ac:dyDescent="0.35">
      <c r="A9" s="388" t="s">
        <v>194</v>
      </c>
      <c r="B9" s="389" t="s">
        <v>217</v>
      </c>
      <c r="C9" s="389" t="s">
        <v>218</v>
      </c>
      <c r="D9" s="384" t="s">
        <v>7</v>
      </c>
      <c r="E9" s="385">
        <v>13894</v>
      </c>
      <c r="F9" s="386" t="s">
        <v>219</v>
      </c>
      <c r="G9" s="387" t="s">
        <v>220</v>
      </c>
      <c r="H9" s="387" t="s">
        <v>199</v>
      </c>
      <c r="I9" s="380" t="s">
        <v>221</v>
      </c>
      <c r="J9" s="381" t="s">
        <v>222</v>
      </c>
    </row>
    <row r="10" spans="1:10" ht="77.7" customHeight="1" x14ac:dyDescent="0.3">
      <c r="A10" s="390" t="s">
        <v>194</v>
      </c>
      <c r="B10" s="384" t="s">
        <v>217</v>
      </c>
      <c r="C10" s="384" t="s">
        <v>218</v>
      </c>
      <c r="D10" s="384" t="s">
        <v>6</v>
      </c>
      <c r="E10" s="391">
        <v>13895</v>
      </c>
      <c r="F10" s="387" t="s">
        <v>223</v>
      </c>
      <c r="G10" s="387" t="s">
        <v>224</v>
      </c>
      <c r="H10" s="387" t="s">
        <v>199</v>
      </c>
      <c r="I10" s="392" t="s">
        <v>225</v>
      </c>
      <c r="J10" s="381" t="s">
        <v>226</v>
      </c>
    </row>
    <row r="11" spans="1:10" ht="43.2" customHeight="1" x14ac:dyDescent="0.3">
      <c r="A11" s="393" t="s">
        <v>194</v>
      </c>
      <c r="B11" s="376" t="s">
        <v>230</v>
      </c>
      <c r="C11" s="376" t="s">
        <v>231</v>
      </c>
      <c r="D11" s="376" t="s">
        <v>6</v>
      </c>
      <c r="E11" s="382">
        <v>9033</v>
      </c>
      <c r="F11" s="379" t="s">
        <v>232</v>
      </c>
      <c r="G11" s="379" t="s">
        <v>204</v>
      </c>
      <c r="H11" s="379" t="s">
        <v>199</v>
      </c>
      <c r="I11" s="392" t="s">
        <v>233</v>
      </c>
      <c r="J11" s="381" t="s">
        <v>234</v>
      </c>
    </row>
    <row r="12" spans="1:10" ht="43.2" customHeight="1" x14ac:dyDescent="0.3">
      <c r="A12" s="393" t="s">
        <v>194</v>
      </c>
      <c r="B12" s="376" t="s">
        <v>230</v>
      </c>
      <c r="C12" s="376" t="s">
        <v>231</v>
      </c>
      <c r="D12" s="376" t="s">
        <v>7</v>
      </c>
      <c r="E12" s="382">
        <v>9034</v>
      </c>
      <c r="F12" s="379" t="s">
        <v>235</v>
      </c>
      <c r="G12" s="379" t="s">
        <v>204</v>
      </c>
      <c r="H12" s="379" t="s">
        <v>199</v>
      </c>
      <c r="I12" s="392" t="s">
        <v>213</v>
      </c>
      <c r="J12" s="381" t="s">
        <v>214</v>
      </c>
    </row>
    <row r="13" spans="1:10" ht="77.7" customHeight="1" x14ac:dyDescent="0.3">
      <c r="A13" s="393" t="s">
        <v>194</v>
      </c>
      <c r="B13" s="376" t="s">
        <v>236</v>
      </c>
      <c r="C13" s="376" t="s">
        <v>237</v>
      </c>
      <c r="D13" s="376" t="s">
        <v>7</v>
      </c>
      <c r="E13" s="382">
        <v>13900</v>
      </c>
      <c r="F13" s="379" t="s">
        <v>238</v>
      </c>
      <c r="G13" s="379" t="s">
        <v>239</v>
      </c>
      <c r="H13" s="379" t="s">
        <v>199</v>
      </c>
      <c r="I13" s="392" t="s">
        <v>240</v>
      </c>
      <c r="J13" s="381" t="s">
        <v>241</v>
      </c>
    </row>
    <row r="14" spans="1:10" ht="95.1" customHeight="1" x14ac:dyDescent="0.3">
      <c r="A14" s="393" t="s">
        <v>194</v>
      </c>
      <c r="B14" s="376" t="s">
        <v>236</v>
      </c>
      <c r="C14" s="376" t="s">
        <v>237</v>
      </c>
      <c r="D14" s="376" t="s">
        <v>6</v>
      </c>
      <c r="E14" s="382">
        <v>13901</v>
      </c>
      <c r="F14" s="379" t="s">
        <v>242</v>
      </c>
      <c r="G14" s="379" t="s">
        <v>243</v>
      </c>
      <c r="H14" s="379" t="s">
        <v>199</v>
      </c>
      <c r="I14" s="392" t="s">
        <v>244</v>
      </c>
      <c r="J14" s="381" t="s">
        <v>245</v>
      </c>
    </row>
    <row r="15" spans="1:10" ht="34.5" customHeight="1" x14ac:dyDescent="0.3">
      <c r="A15" s="393" t="s">
        <v>194</v>
      </c>
      <c r="B15" s="376" t="s">
        <v>92</v>
      </c>
      <c r="C15" s="376" t="s">
        <v>246</v>
      </c>
      <c r="D15" s="376" t="s">
        <v>196</v>
      </c>
      <c r="E15" s="382">
        <v>9059</v>
      </c>
      <c r="F15" s="379" t="s">
        <v>247</v>
      </c>
      <c r="G15" s="379" t="s">
        <v>204</v>
      </c>
      <c r="H15" s="379" t="s">
        <v>199</v>
      </c>
      <c r="I15" s="392" t="s">
        <v>248</v>
      </c>
      <c r="J15" s="381" t="s">
        <v>249</v>
      </c>
    </row>
    <row r="16" spans="1:10" ht="51.9" customHeight="1" x14ac:dyDescent="0.3">
      <c r="A16" s="393" t="s">
        <v>194</v>
      </c>
      <c r="B16" s="376" t="s">
        <v>96</v>
      </c>
      <c r="C16" s="376" t="s">
        <v>250</v>
      </c>
      <c r="D16" s="376" t="s">
        <v>7</v>
      </c>
      <c r="E16" s="382">
        <v>13902</v>
      </c>
      <c r="F16" s="379" t="s">
        <v>251</v>
      </c>
      <c r="G16" s="379" t="s">
        <v>227</v>
      </c>
      <c r="H16" s="379" t="s">
        <v>199</v>
      </c>
      <c r="I16" s="392" t="s">
        <v>228</v>
      </c>
      <c r="J16" s="381" t="s">
        <v>229</v>
      </c>
    </row>
    <row r="17" spans="1:10" ht="69.150000000000006" customHeight="1" x14ac:dyDescent="0.3">
      <c r="A17" s="393" t="s">
        <v>194</v>
      </c>
      <c r="B17" s="376" t="s">
        <v>96</v>
      </c>
      <c r="C17" s="376" t="s">
        <v>250</v>
      </c>
      <c r="D17" s="376" t="s">
        <v>6</v>
      </c>
      <c r="E17" s="382">
        <v>13903</v>
      </c>
      <c r="F17" s="379" t="s">
        <v>252</v>
      </c>
      <c r="G17" s="379" t="s">
        <v>253</v>
      </c>
      <c r="H17" s="379" t="s">
        <v>199</v>
      </c>
      <c r="I17" s="392" t="s">
        <v>254</v>
      </c>
      <c r="J17" s="381" t="s">
        <v>255</v>
      </c>
    </row>
    <row r="18" spans="1:10" ht="34.5" customHeight="1" x14ac:dyDescent="0.3">
      <c r="A18" s="393" t="s">
        <v>194</v>
      </c>
      <c r="B18" s="376" t="s">
        <v>256</v>
      </c>
      <c r="C18" s="376" t="s">
        <v>257</v>
      </c>
      <c r="D18" s="376" t="s">
        <v>196</v>
      </c>
      <c r="E18" s="382">
        <v>9060</v>
      </c>
      <c r="F18" s="379" t="s">
        <v>258</v>
      </c>
      <c r="G18" s="379" t="s">
        <v>204</v>
      </c>
      <c r="H18" s="379" t="s">
        <v>199</v>
      </c>
      <c r="I18" s="392" t="s">
        <v>259</v>
      </c>
      <c r="J18" s="381" t="s">
        <v>260</v>
      </c>
    </row>
    <row r="19" spans="1:10" ht="34.5" customHeight="1" x14ac:dyDescent="0.3">
      <c r="A19" s="393" t="s">
        <v>194</v>
      </c>
      <c r="B19" s="376" t="s">
        <v>103</v>
      </c>
      <c r="C19" s="376" t="s">
        <v>261</v>
      </c>
      <c r="D19" s="376" t="s">
        <v>196</v>
      </c>
      <c r="E19" s="382">
        <v>9061</v>
      </c>
      <c r="F19" s="379" t="s">
        <v>262</v>
      </c>
      <c r="G19" s="379" t="s">
        <v>204</v>
      </c>
      <c r="H19" s="379" t="s">
        <v>199</v>
      </c>
      <c r="I19" s="392" t="s">
        <v>263</v>
      </c>
      <c r="J19" s="381" t="s">
        <v>264</v>
      </c>
    </row>
    <row r="20" spans="1:10" ht="77.7" customHeight="1" x14ac:dyDescent="0.3">
      <c r="A20" s="393" t="s">
        <v>194</v>
      </c>
      <c r="B20" s="376" t="s">
        <v>107</v>
      </c>
      <c r="C20" s="376" t="s">
        <v>265</v>
      </c>
      <c r="D20" s="376" t="s">
        <v>196</v>
      </c>
      <c r="E20" s="382">
        <v>9062</v>
      </c>
      <c r="F20" s="379" t="s">
        <v>266</v>
      </c>
      <c r="G20" s="379" t="s">
        <v>267</v>
      </c>
      <c r="H20" s="379" t="s">
        <v>199</v>
      </c>
      <c r="I20" s="392" t="s">
        <v>268</v>
      </c>
      <c r="J20" s="381" t="s">
        <v>269</v>
      </c>
    </row>
    <row r="21" spans="1:10" ht="43.2" customHeight="1" x14ac:dyDescent="0.3">
      <c r="A21" s="393" t="s">
        <v>194</v>
      </c>
      <c r="B21" s="376" t="s">
        <v>270</v>
      </c>
      <c r="C21" s="394" t="s">
        <v>271</v>
      </c>
      <c r="D21" s="376" t="s">
        <v>196</v>
      </c>
      <c r="E21" s="382">
        <v>9064</v>
      </c>
      <c r="F21" s="379" t="s">
        <v>272</v>
      </c>
      <c r="G21" s="379" t="s">
        <v>204</v>
      </c>
      <c r="H21" s="379" t="s">
        <v>199</v>
      </c>
      <c r="I21" s="392" t="s">
        <v>273</v>
      </c>
      <c r="J21" s="381" t="s">
        <v>274</v>
      </c>
    </row>
    <row r="22" spans="1:10" ht="43.2" customHeight="1" x14ac:dyDescent="0.3">
      <c r="A22" s="393" t="s">
        <v>194</v>
      </c>
      <c r="B22" s="376" t="s">
        <v>270</v>
      </c>
      <c r="C22" s="394" t="s">
        <v>275</v>
      </c>
      <c r="D22" s="376" t="s">
        <v>196</v>
      </c>
      <c r="E22" s="382">
        <v>9065</v>
      </c>
      <c r="F22" s="379" t="s">
        <v>276</v>
      </c>
      <c r="G22" s="379" t="s">
        <v>277</v>
      </c>
      <c r="H22" s="379" t="s">
        <v>199</v>
      </c>
      <c r="I22" s="392" t="s">
        <v>278</v>
      </c>
      <c r="J22" s="381" t="s">
        <v>279</v>
      </c>
    </row>
    <row r="23" spans="1:10" ht="43.2" customHeight="1" x14ac:dyDescent="0.3">
      <c r="A23" s="393" t="s">
        <v>194</v>
      </c>
      <c r="B23" s="376" t="s">
        <v>270</v>
      </c>
      <c r="C23" s="394" t="s">
        <v>280</v>
      </c>
      <c r="D23" s="376" t="s">
        <v>196</v>
      </c>
      <c r="E23" s="382">
        <v>9066</v>
      </c>
      <c r="F23" s="379" t="s">
        <v>281</v>
      </c>
      <c r="G23" s="379" t="s">
        <v>277</v>
      </c>
      <c r="H23" s="379" t="s">
        <v>199</v>
      </c>
      <c r="I23" s="392" t="s">
        <v>278</v>
      </c>
      <c r="J23" s="381" t="s">
        <v>282</v>
      </c>
    </row>
    <row r="24" spans="1:10" ht="86.4" customHeight="1" x14ac:dyDescent="0.3">
      <c r="A24" s="393" t="s">
        <v>194</v>
      </c>
      <c r="B24" s="376" t="s">
        <v>119</v>
      </c>
      <c r="C24" s="394" t="s">
        <v>283</v>
      </c>
      <c r="D24" s="376" t="s">
        <v>6</v>
      </c>
      <c r="E24" s="382">
        <v>9070</v>
      </c>
      <c r="F24" s="379" t="s">
        <v>284</v>
      </c>
      <c r="G24" s="379" t="s">
        <v>207</v>
      </c>
      <c r="H24" s="379" t="s">
        <v>199</v>
      </c>
      <c r="I24" s="392" t="s">
        <v>285</v>
      </c>
      <c r="J24" s="381" t="s">
        <v>286</v>
      </c>
    </row>
    <row r="25" spans="1:10" ht="43.2" customHeight="1" x14ac:dyDescent="0.3">
      <c r="A25" s="393" t="s">
        <v>194</v>
      </c>
      <c r="B25" s="376" t="s">
        <v>119</v>
      </c>
      <c r="C25" s="394" t="s">
        <v>283</v>
      </c>
      <c r="D25" s="376" t="s">
        <v>7</v>
      </c>
      <c r="E25" s="382">
        <v>9072</v>
      </c>
      <c r="F25" s="379" t="s">
        <v>287</v>
      </c>
      <c r="G25" s="379" t="s">
        <v>207</v>
      </c>
      <c r="H25" s="379" t="s">
        <v>199</v>
      </c>
      <c r="I25" s="392" t="s">
        <v>288</v>
      </c>
      <c r="J25" s="381" t="s">
        <v>289</v>
      </c>
    </row>
    <row r="26" spans="1:10" ht="86.4" customHeight="1" x14ac:dyDescent="0.3">
      <c r="A26" s="393" t="s">
        <v>194</v>
      </c>
      <c r="B26" s="376" t="s">
        <v>119</v>
      </c>
      <c r="C26" s="394" t="s">
        <v>290</v>
      </c>
      <c r="D26" s="376" t="s">
        <v>6</v>
      </c>
      <c r="E26" s="382">
        <v>9074</v>
      </c>
      <c r="F26" s="379" t="s">
        <v>291</v>
      </c>
      <c r="G26" s="379" t="s">
        <v>207</v>
      </c>
      <c r="H26" s="379" t="s">
        <v>199</v>
      </c>
      <c r="I26" s="392" t="s">
        <v>285</v>
      </c>
      <c r="J26" s="381" t="s">
        <v>292</v>
      </c>
    </row>
    <row r="27" spans="1:10" ht="43.2" customHeight="1" x14ac:dyDescent="0.3">
      <c r="A27" s="393" t="s">
        <v>194</v>
      </c>
      <c r="B27" s="376" t="s">
        <v>119</v>
      </c>
      <c r="C27" s="394" t="s">
        <v>290</v>
      </c>
      <c r="D27" s="376" t="s">
        <v>7</v>
      </c>
      <c r="E27" s="382">
        <v>9075</v>
      </c>
      <c r="F27" s="379" t="s">
        <v>293</v>
      </c>
      <c r="G27" s="379" t="s">
        <v>207</v>
      </c>
      <c r="H27" s="379" t="s">
        <v>199</v>
      </c>
      <c r="I27" s="392" t="s">
        <v>288</v>
      </c>
      <c r="J27" s="381" t="s">
        <v>294</v>
      </c>
    </row>
    <row r="28" spans="1:10" ht="86.4" customHeight="1" x14ac:dyDescent="0.3">
      <c r="A28" s="393" t="s">
        <v>194</v>
      </c>
      <c r="B28" s="376" t="s">
        <v>119</v>
      </c>
      <c r="C28" s="394" t="s">
        <v>295</v>
      </c>
      <c r="D28" s="376" t="s">
        <v>6</v>
      </c>
      <c r="E28" s="382">
        <v>9076</v>
      </c>
      <c r="F28" s="379" t="s">
        <v>296</v>
      </c>
      <c r="G28" s="379" t="s">
        <v>204</v>
      </c>
      <c r="H28" s="379" t="s">
        <v>199</v>
      </c>
      <c r="I28" s="392" t="s">
        <v>297</v>
      </c>
      <c r="J28" s="381" t="s">
        <v>298</v>
      </c>
    </row>
    <row r="29" spans="1:10" ht="43.2" customHeight="1" x14ac:dyDescent="0.3">
      <c r="A29" s="393" t="s">
        <v>194</v>
      </c>
      <c r="B29" s="376" t="s">
        <v>119</v>
      </c>
      <c r="C29" s="394" t="s">
        <v>295</v>
      </c>
      <c r="D29" s="376" t="s">
        <v>7</v>
      </c>
      <c r="E29" s="382">
        <v>9077</v>
      </c>
      <c r="F29" s="379" t="s">
        <v>299</v>
      </c>
      <c r="G29" s="379" t="s">
        <v>204</v>
      </c>
      <c r="H29" s="379" t="s">
        <v>199</v>
      </c>
      <c r="I29" s="392" t="s">
        <v>288</v>
      </c>
      <c r="J29" s="381" t="s">
        <v>300</v>
      </c>
    </row>
    <row r="30" spans="1:10" ht="86.4" customHeight="1" x14ac:dyDescent="0.3">
      <c r="A30" s="393" t="s">
        <v>194</v>
      </c>
      <c r="B30" s="376" t="s">
        <v>119</v>
      </c>
      <c r="C30" s="394" t="s">
        <v>301</v>
      </c>
      <c r="D30" s="376" t="s">
        <v>6</v>
      </c>
      <c r="E30" s="382">
        <v>9078</v>
      </c>
      <c r="F30" s="379" t="s">
        <v>302</v>
      </c>
      <c r="G30" s="379" t="s">
        <v>207</v>
      </c>
      <c r="H30" s="379" t="s">
        <v>199</v>
      </c>
      <c r="I30" s="392" t="s">
        <v>285</v>
      </c>
      <c r="J30" s="381" t="s">
        <v>303</v>
      </c>
    </row>
    <row r="31" spans="1:10" ht="43.2" customHeight="1" x14ac:dyDescent="0.3">
      <c r="A31" s="393" t="s">
        <v>194</v>
      </c>
      <c r="B31" s="376" t="s">
        <v>119</v>
      </c>
      <c r="C31" s="376" t="s">
        <v>301</v>
      </c>
      <c r="D31" s="376" t="s">
        <v>7</v>
      </c>
      <c r="E31" s="382">
        <v>9079</v>
      </c>
      <c r="F31" s="379" t="s">
        <v>304</v>
      </c>
      <c r="G31" s="379" t="s">
        <v>204</v>
      </c>
      <c r="H31" s="379" t="s">
        <v>199</v>
      </c>
      <c r="I31" s="392" t="s">
        <v>288</v>
      </c>
      <c r="J31" s="381" t="s">
        <v>305</v>
      </c>
    </row>
    <row r="32" spans="1:10" ht="86.4" customHeight="1" x14ac:dyDescent="0.3">
      <c r="A32" s="393" t="s">
        <v>194</v>
      </c>
      <c r="B32" s="376" t="s">
        <v>119</v>
      </c>
      <c r="C32" s="376" t="s">
        <v>306</v>
      </c>
      <c r="D32" s="376" t="s">
        <v>6</v>
      </c>
      <c r="E32" s="382">
        <v>9080</v>
      </c>
      <c r="F32" s="379" t="s">
        <v>307</v>
      </c>
      <c r="G32" s="379" t="s">
        <v>207</v>
      </c>
      <c r="H32" s="379" t="s">
        <v>199</v>
      </c>
      <c r="I32" s="392" t="s">
        <v>285</v>
      </c>
      <c r="J32" s="381" t="s">
        <v>308</v>
      </c>
    </row>
    <row r="33" spans="1:10" ht="43.2" customHeight="1" x14ac:dyDescent="0.3">
      <c r="A33" s="393" t="s">
        <v>194</v>
      </c>
      <c r="B33" s="376" t="s">
        <v>119</v>
      </c>
      <c r="C33" s="376" t="s">
        <v>306</v>
      </c>
      <c r="D33" s="376" t="s">
        <v>7</v>
      </c>
      <c r="E33" s="382">
        <v>9081</v>
      </c>
      <c r="F33" s="379" t="s">
        <v>309</v>
      </c>
      <c r="G33" s="379" t="s">
        <v>204</v>
      </c>
      <c r="H33" s="379" t="s">
        <v>199</v>
      </c>
      <c r="I33" s="392" t="s">
        <v>288</v>
      </c>
      <c r="J33" s="381" t="s">
        <v>310</v>
      </c>
    </row>
    <row r="34" spans="1:10" ht="86.4" customHeight="1" x14ac:dyDescent="0.3">
      <c r="A34" s="393" t="s">
        <v>194</v>
      </c>
      <c r="B34" s="376" t="s">
        <v>119</v>
      </c>
      <c r="C34" s="376" t="s">
        <v>311</v>
      </c>
      <c r="D34" s="376" t="s">
        <v>6</v>
      </c>
      <c r="E34" s="382">
        <v>9082</v>
      </c>
      <c r="F34" s="379" t="s">
        <v>312</v>
      </c>
      <c r="G34" s="379" t="s">
        <v>207</v>
      </c>
      <c r="H34" s="379" t="s">
        <v>199</v>
      </c>
      <c r="I34" s="392" t="s">
        <v>285</v>
      </c>
      <c r="J34" s="381" t="s">
        <v>313</v>
      </c>
    </row>
    <row r="35" spans="1:10" ht="43.2" customHeight="1" x14ac:dyDescent="0.3">
      <c r="A35" s="393" t="s">
        <v>194</v>
      </c>
      <c r="B35" s="376" t="s">
        <v>119</v>
      </c>
      <c r="C35" s="376" t="s">
        <v>311</v>
      </c>
      <c r="D35" s="376" t="s">
        <v>7</v>
      </c>
      <c r="E35" s="382">
        <v>9083</v>
      </c>
      <c r="F35" s="379" t="s">
        <v>314</v>
      </c>
      <c r="G35" s="379" t="s">
        <v>207</v>
      </c>
      <c r="H35" s="379" t="s">
        <v>199</v>
      </c>
      <c r="I35" s="392" t="s">
        <v>288</v>
      </c>
      <c r="J35" s="381" t="s">
        <v>315</v>
      </c>
    </row>
    <row r="36" spans="1:10" ht="43.2" customHeight="1" x14ac:dyDescent="0.3">
      <c r="A36" s="393" t="s">
        <v>194</v>
      </c>
      <c r="B36" s="376" t="s">
        <v>119</v>
      </c>
      <c r="C36" s="376" t="s">
        <v>316</v>
      </c>
      <c r="D36" s="376" t="s">
        <v>7</v>
      </c>
      <c r="E36" s="382">
        <v>13904</v>
      </c>
      <c r="F36" s="379" t="s">
        <v>317</v>
      </c>
      <c r="G36" s="379" t="s">
        <v>318</v>
      </c>
      <c r="H36" s="379" t="s">
        <v>199</v>
      </c>
      <c r="I36" s="392" t="s">
        <v>319</v>
      </c>
      <c r="J36" s="381" t="s">
        <v>320</v>
      </c>
    </row>
    <row r="37" spans="1:10" ht="51.9" customHeight="1" x14ac:dyDescent="0.3">
      <c r="A37" s="393" t="s">
        <v>194</v>
      </c>
      <c r="B37" s="376" t="s">
        <v>119</v>
      </c>
      <c r="C37" s="376" t="s">
        <v>316</v>
      </c>
      <c r="D37" s="376" t="s">
        <v>6</v>
      </c>
      <c r="E37" s="382">
        <v>13905</v>
      </c>
      <c r="F37" s="379" t="s">
        <v>321</v>
      </c>
      <c r="G37" s="379" t="s">
        <v>322</v>
      </c>
      <c r="H37" s="379" t="s">
        <v>199</v>
      </c>
      <c r="I37" s="392" t="s">
        <v>323</v>
      </c>
      <c r="J37" s="381" t="s">
        <v>324</v>
      </c>
    </row>
    <row r="38" spans="1:10" ht="51.9" customHeight="1" x14ac:dyDescent="0.3">
      <c r="A38" s="393" t="s">
        <v>194</v>
      </c>
      <c r="B38" s="376" t="s">
        <v>146</v>
      </c>
      <c r="C38" s="376" t="s">
        <v>325</v>
      </c>
      <c r="D38" s="376" t="s">
        <v>196</v>
      </c>
      <c r="E38" s="382">
        <v>9084</v>
      </c>
      <c r="F38" s="379" t="s">
        <v>326</v>
      </c>
      <c r="G38" s="379" t="s">
        <v>204</v>
      </c>
      <c r="H38" s="379" t="s">
        <v>199</v>
      </c>
      <c r="I38" s="392" t="s">
        <v>327</v>
      </c>
      <c r="J38" s="381" t="s">
        <v>328</v>
      </c>
    </row>
    <row r="39" spans="1:10" ht="43.2" customHeight="1" x14ac:dyDescent="0.3">
      <c r="A39" s="393" t="s">
        <v>194</v>
      </c>
      <c r="B39" s="376" t="s">
        <v>329</v>
      </c>
      <c r="C39" s="376" t="s">
        <v>330</v>
      </c>
      <c r="D39" s="376" t="s">
        <v>7</v>
      </c>
      <c r="E39" s="382">
        <v>13906</v>
      </c>
      <c r="F39" s="379" t="s">
        <v>331</v>
      </c>
      <c r="G39" s="379" t="s">
        <v>322</v>
      </c>
      <c r="H39" s="379" t="s">
        <v>199</v>
      </c>
      <c r="I39" s="392" t="s">
        <v>332</v>
      </c>
      <c r="J39" s="381" t="s">
        <v>333</v>
      </c>
    </row>
    <row r="40" spans="1:10" ht="51.9" customHeight="1" x14ac:dyDescent="0.3">
      <c r="A40" s="393" t="s">
        <v>194</v>
      </c>
      <c r="B40" s="376" t="s">
        <v>329</v>
      </c>
      <c r="C40" s="376" t="s">
        <v>330</v>
      </c>
      <c r="D40" s="376" t="s">
        <v>6</v>
      </c>
      <c r="E40" s="382">
        <v>13907</v>
      </c>
      <c r="F40" s="379" t="s">
        <v>334</v>
      </c>
      <c r="G40" s="379" t="s">
        <v>335</v>
      </c>
      <c r="H40" s="379" t="s">
        <v>199</v>
      </c>
      <c r="I40" s="392" t="s">
        <v>336</v>
      </c>
      <c r="J40" s="381" t="s">
        <v>337</v>
      </c>
    </row>
    <row r="41" spans="1:10" ht="25.95" customHeight="1" x14ac:dyDescent="0.3">
      <c r="A41" s="393" t="s">
        <v>338</v>
      </c>
      <c r="B41" s="376" t="s">
        <v>13</v>
      </c>
      <c r="C41" s="394" t="s">
        <v>339</v>
      </c>
      <c r="D41" s="376" t="s">
        <v>340</v>
      </c>
      <c r="E41" s="382">
        <v>4327</v>
      </c>
      <c r="F41" s="379" t="s">
        <v>341</v>
      </c>
      <c r="G41" s="379" t="s">
        <v>342</v>
      </c>
      <c r="H41" s="379" t="s">
        <v>199</v>
      </c>
      <c r="I41" s="392" t="s">
        <v>200</v>
      </c>
      <c r="J41" s="381" t="s">
        <v>343</v>
      </c>
    </row>
    <row r="42" spans="1:10" ht="34.5" customHeight="1" x14ac:dyDescent="0.3">
      <c r="A42" s="393" t="s">
        <v>338</v>
      </c>
      <c r="B42" s="376" t="s">
        <v>344</v>
      </c>
      <c r="C42" s="376" t="s">
        <v>345</v>
      </c>
      <c r="D42" s="376" t="s">
        <v>340</v>
      </c>
      <c r="E42" s="382">
        <v>4560</v>
      </c>
      <c r="F42" s="379" t="s">
        <v>346</v>
      </c>
      <c r="G42" s="379" t="s">
        <v>347</v>
      </c>
      <c r="H42" s="379" t="s">
        <v>199</v>
      </c>
      <c r="I42" s="392" t="s">
        <v>348</v>
      </c>
      <c r="J42" s="381" t="s">
        <v>349</v>
      </c>
    </row>
    <row r="43" spans="1:10" ht="25.95" customHeight="1" x14ac:dyDescent="0.3">
      <c r="A43" s="393" t="s">
        <v>338</v>
      </c>
      <c r="B43" s="376" t="s">
        <v>344</v>
      </c>
      <c r="C43" s="394" t="s">
        <v>350</v>
      </c>
      <c r="D43" s="376" t="s">
        <v>351</v>
      </c>
      <c r="E43" s="382">
        <v>9032</v>
      </c>
      <c r="F43" s="379" t="s">
        <v>352</v>
      </c>
      <c r="G43" s="379" t="s">
        <v>353</v>
      </c>
      <c r="H43" s="379" t="s">
        <v>354</v>
      </c>
      <c r="I43" s="392" t="s">
        <v>355</v>
      </c>
      <c r="J43" s="381" t="s">
        <v>356</v>
      </c>
    </row>
    <row r="44" spans="1:10" ht="51.9" customHeight="1" x14ac:dyDescent="0.3">
      <c r="A44" s="393" t="s">
        <v>338</v>
      </c>
      <c r="B44" s="376" t="s">
        <v>217</v>
      </c>
      <c r="C44" s="394" t="s">
        <v>357</v>
      </c>
      <c r="D44" s="376" t="s">
        <v>340</v>
      </c>
      <c r="E44" s="382">
        <v>14037</v>
      </c>
      <c r="F44" s="379" t="s">
        <v>358</v>
      </c>
      <c r="G44" s="379" t="s">
        <v>359</v>
      </c>
      <c r="H44" s="379" t="s">
        <v>199</v>
      </c>
      <c r="I44" s="392" t="s">
        <v>360</v>
      </c>
      <c r="J44" s="381" t="s">
        <v>361</v>
      </c>
    </row>
    <row r="45" spans="1:10" ht="60.45" customHeight="1" x14ac:dyDescent="0.3">
      <c r="A45" s="393" t="s">
        <v>338</v>
      </c>
      <c r="B45" s="376" t="s">
        <v>217</v>
      </c>
      <c r="C45" s="394" t="s">
        <v>362</v>
      </c>
      <c r="D45" s="376" t="s">
        <v>340</v>
      </c>
      <c r="E45" s="382">
        <v>14038</v>
      </c>
      <c r="F45" s="379" t="s">
        <v>363</v>
      </c>
      <c r="G45" s="379" t="s">
        <v>359</v>
      </c>
      <c r="H45" s="379" t="s">
        <v>199</v>
      </c>
      <c r="I45" s="392" t="s">
        <v>364</v>
      </c>
      <c r="J45" s="381" t="s">
        <v>365</v>
      </c>
    </row>
    <row r="46" spans="1:10" ht="69.150000000000006" customHeight="1" x14ac:dyDescent="0.3">
      <c r="A46" s="393" t="s">
        <v>338</v>
      </c>
      <c r="B46" s="376" t="s">
        <v>217</v>
      </c>
      <c r="C46" s="394" t="s">
        <v>366</v>
      </c>
      <c r="D46" s="376" t="s">
        <v>340</v>
      </c>
      <c r="E46" s="382">
        <v>14039</v>
      </c>
      <c r="F46" s="379" t="s">
        <v>367</v>
      </c>
      <c r="G46" s="379" t="s">
        <v>359</v>
      </c>
      <c r="H46" s="379" t="s">
        <v>199</v>
      </c>
      <c r="I46" s="392" t="s">
        <v>225</v>
      </c>
      <c r="J46" s="381" t="s">
        <v>368</v>
      </c>
    </row>
    <row r="47" spans="1:10" ht="43.2" customHeight="1" x14ac:dyDescent="0.3">
      <c r="A47" s="393" t="s">
        <v>338</v>
      </c>
      <c r="B47" s="376" t="s">
        <v>230</v>
      </c>
      <c r="C47" s="394" t="s">
        <v>369</v>
      </c>
      <c r="D47" s="376" t="s">
        <v>340</v>
      </c>
      <c r="E47" s="382">
        <v>9202</v>
      </c>
      <c r="F47" s="379" t="s">
        <v>370</v>
      </c>
      <c r="G47" s="379" t="s">
        <v>347</v>
      </c>
      <c r="H47" s="379" t="s">
        <v>199</v>
      </c>
      <c r="I47" s="392" t="s">
        <v>371</v>
      </c>
      <c r="J47" s="381" t="s">
        <v>372</v>
      </c>
    </row>
    <row r="48" spans="1:10" ht="34.5" customHeight="1" x14ac:dyDescent="0.3">
      <c r="A48" s="393" t="s">
        <v>338</v>
      </c>
      <c r="B48" s="376" t="s">
        <v>230</v>
      </c>
      <c r="C48" s="394" t="s">
        <v>369</v>
      </c>
      <c r="D48" s="376" t="s">
        <v>340</v>
      </c>
      <c r="E48" s="382">
        <v>11020</v>
      </c>
      <c r="F48" s="379" t="s">
        <v>373</v>
      </c>
      <c r="G48" s="379" t="s">
        <v>347</v>
      </c>
      <c r="H48" s="379" t="s">
        <v>199</v>
      </c>
      <c r="I48" s="392" t="s">
        <v>374</v>
      </c>
      <c r="J48" s="381" t="s">
        <v>375</v>
      </c>
    </row>
    <row r="49" spans="1:10" ht="69.150000000000006" customHeight="1" x14ac:dyDescent="0.3">
      <c r="A49" s="393" t="s">
        <v>338</v>
      </c>
      <c r="B49" s="376" t="s">
        <v>236</v>
      </c>
      <c r="C49" s="394" t="s">
        <v>376</v>
      </c>
      <c r="D49" s="376" t="s">
        <v>340</v>
      </c>
      <c r="E49" s="382">
        <v>14040</v>
      </c>
      <c r="F49" s="379" t="s">
        <v>377</v>
      </c>
      <c r="G49" s="379" t="s">
        <v>359</v>
      </c>
      <c r="H49" s="379" t="s">
        <v>199</v>
      </c>
      <c r="I49" s="392" t="s">
        <v>244</v>
      </c>
      <c r="J49" s="381" t="s">
        <v>378</v>
      </c>
    </row>
    <row r="50" spans="1:10" ht="25.95" customHeight="1" x14ac:dyDescent="0.3">
      <c r="A50" s="393" t="s">
        <v>338</v>
      </c>
      <c r="B50" s="376" t="s">
        <v>92</v>
      </c>
      <c r="C50" s="394" t="s">
        <v>379</v>
      </c>
      <c r="D50" s="376" t="s">
        <v>340</v>
      </c>
      <c r="E50" s="382">
        <v>9205</v>
      </c>
      <c r="F50" s="379" t="s">
        <v>380</v>
      </c>
      <c r="G50" s="379" t="s">
        <v>347</v>
      </c>
      <c r="H50" s="379" t="s">
        <v>199</v>
      </c>
      <c r="I50" s="392" t="s">
        <v>381</v>
      </c>
      <c r="J50" s="381" t="s">
        <v>382</v>
      </c>
    </row>
    <row r="51" spans="1:10" ht="43.2" customHeight="1" x14ac:dyDescent="0.3">
      <c r="A51" s="393" t="s">
        <v>338</v>
      </c>
      <c r="B51" s="376" t="s">
        <v>96</v>
      </c>
      <c r="C51" s="394" t="s">
        <v>383</v>
      </c>
      <c r="D51" s="376" t="s">
        <v>340</v>
      </c>
      <c r="E51" s="382">
        <v>14041</v>
      </c>
      <c r="F51" s="379" t="s">
        <v>384</v>
      </c>
      <c r="G51" s="379" t="s">
        <v>359</v>
      </c>
      <c r="H51" s="379" t="s">
        <v>199</v>
      </c>
      <c r="I51" s="392" t="s">
        <v>254</v>
      </c>
      <c r="J51" s="381" t="s">
        <v>385</v>
      </c>
    </row>
    <row r="52" spans="1:10" ht="25.95" customHeight="1" x14ac:dyDescent="0.3">
      <c r="A52" s="393" t="s">
        <v>338</v>
      </c>
      <c r="B52" s="376" t="s">
        <v>256</v>
      </c>
      <c r="C52" s="376" t="s">
        <v>386</v>
      </c>
      <c r="D52" s="376" t="s">
        <v>340</v>
      </c>
      <c r="E52" s="382">
        <v>9206</v>
      </c>
      <c r="F52" s="379" t="s">
        <v>387</v>
      </c>
      <c r="G52" s="379" t="s">
        <v>347</v>
      </c>
      <c r="H52" s="379" t="s">
        <v>199</v>
      </c>
      <c r="I52" s="392" t="s">
        <v>388</v>
      </c>
      <c r="J52" s="381" t="s">
        <v>389</v>
      </c>
    </row>
    <row r="53" spans="1:10" ht="34.5" customHeight="1" x14ac:dyDescent="0.3">
      <c r="A53" s="393" t="s">
        <v>338</v>
      </c>
      <c r="B53" s="376" t="s">
        <v>390</v>
      </c>
      <c r="C53" s="376" t="s">
        <v>391</v>
      </c>
      <c r="D53" s="376" t="s">
        <v>351</v>
      </c>
      <c r="E53" s="382">
        <v>13806</v>
      </c>
      <c r="F53" s="379" t="s">
        <v>392</v>
      </c>
      <c r="G53" s="379" t="s">
        <v>359</v>
      </c>
      <c r="H53" s="379" t="s">
        <v>199</v>
      </c>
      <c r="I53" s="392" t="s">
        <v>393</v>
      </c>
      <c r="J53" s="381" t="s">
        <v>394</v>
      </c>
    </row>
    <row r="54" spans="1:10" ht="60.45" customHeight="1" x14ac:dyDescent="0.3">
      <c r="A54" s="393" t="s">
        <v>338</v>
      </c>
      <c r="B54" s="376" t="s">
        <v>390</v>
      </c>
      <c r="C54" s="376" t="s">
        <v>395</v>
      </c>
      <c r="D54" s="376" t="s">
        <v>351</v>
      </c>
      <c r="E54" s="382">
        <v>13807</v>
      </c>
      <c r="F54" s="379" t="s">
        <v>396</v>
      </c>
      <c r="G54" s="379" t="s">
        <v>359</v>
      </c>
      <c r="H54" s="379" t="s">
        <v>199</v>
      </c>
      <c r="I54" s="392" t="s">
        <v>397</v>
      </c>
      <c r="J54" s="381" t="s">
        <v>398</v>
      </c>
    </row>
    <row r="55" spans="1:10" ht="95.1" customHeight="1" x14ac:dyDescent="0.3">
      <c r="A55" s="393" t="s">
        <v>338</v>
      </c>
      <c r="B55" s="376" t="s">
        <v>390</v>
      </c>
      <c r="C55" s="376" t="s">
        <v>399</v>
      </c>
      <c r="D55" s="376" t="s">
        <v>351</v>
      </c>
      <c r="E55" s="382">
        <v>13808</v>
      </c>
      <c r="F55" s="379" t="s">
        <v>400</v>
      </c>
      <c r="G55" s="379" t="s">
        <v>359</v>
      </c>
      <c r="H55" s="379" t="s">
        <v>199</v>
      </c>
      <c r="I55" s="392" t="s">
        <v>401</v>
      </c>
      <c r="J55" s="381" t="s">
        <v>402</v>
      </c>
    </row>
    <row r="56" spans="1:10" ht="25.95" customHeight="1" x14ac:dyDescent="0.3">
      <c r="A56" s="393" t="s">
        <v>338</v>
      </c>
      <c r="B56" s="376" t="s">
        <v>270</v>
      </c>
      <c r="C56" s="376" t="s">
        <v>403</v>
      </c>
      <c r="D56" s="376" t="s">
        <v>351</v>
      </c>
      <c r="E56" s="382">
        <v>13809</v>
      </c>
      <c r="F56" s="379" t="s">
        <v>404</v>
      </c>
      <c r="G56" s="379" t="s">
        <v>359</v>
      </c>
      <c r="H56" s="379" t="s">
        <v>199</v>
      </c>
      <c r="I56" s="392" t="s">
        <v>405</v>
      </c>
      <c r="J56" s="381" t="s">
        <v>406</v>
      </c>
    </row>
    <row r="57" spans="1:10" ht="43.2" customHeight="1" x14ac:dyDescent="0.3">
      <c r="A57" s="393" t="s">
        <v>338</v>
      </c>
      <c r="B57" s="376" t="s">
        <v>270</v>
      </c>
      <c r="C57" s="376" t="s">
        <v>407</v>
      </c>
      <c r="D57" s="376" t="s">
        <v>351</v>
      </c>
      <c r="E57" s="382">
        <v>13810</v>
      </c>
      <c r="F57" s="379" t="s">
        <v>408</v>
      </c>
      <c r="G57" s="379" t="s">
        <v>359</v>
      </c>
      <c r="H57" s="379" t="s">
        <v>199</v>
      </c>
      <c r="I57" s="392" t="s">
        <v>278</v>
      </c>
      <c r="J57" s="381" t="s">
        <v>409</v>
      </c>
    </row>
    <row r="58" spans="1:10" ht="43.2" customHeight="1" x14ac:dyDescent="0.3">
      <c r="A58" s="393" t="s">
        <v>338</v>
      </c>
      <c r="B58" s="376" t="s">
        <v>270</v>
      </c>
      <c r="C58" s="376" t="s">
        <v>410</v>
      </c>
      <c r="D58" s="376" t="s">
        <v>351</v>
      </c>
      <c r="E58" s="382">
        <v>13811</v>
      </c>
      <c r="F58" s="379" t="s">
        <v>411</v>
      </c>
      <c r="G58" s="379" t="s">
        <v>359</v>
      </c>
      <c r="H58" s="379" t="s">
        <v>199</v>
      </c>
      <c r="I58" s="392" t="s">
        <v>278</v>
      </c>
      <c r="J58" s="381" t="s">
        <v>412</v>
      </c>
    </row>
    <row r="59" spans="1:10" ht="77.7" customHeight="1" x14ac:dyDescent="0.3">
      <c r="A59" s="393" t="s">
        <v>338</v>
      </c>
      <c r="B59" s="376" t="s">
        <v>119</v>
      </c>
      <c r="C59" s="394" t="s">
        <v>413</v>
      </c>
      <c r="D59" s="376" t="s">
        <v>351</v>
      </c>
      <c r="E59" s="382">
        <v>13796</v>
      </c>
      <c r="F59" s="379" t="s">
        <v>414</v>
      </c>
      <c r="G59" s="379" t="s">
        <v>347</v>
      </c>
      <c r="H59" s="379" t="s">
        <v>199</v>
      </c>
      <c r="I59" s="392" t="s">
        <v>297</v>
      </c>
      <c r="J59" s="381" t="s">
        <v>415</v>
      </c>
    </row>
    <row r="60" spans="1:10" ht="77.7" customHeight="1" x14ac:dyDescent="0.3">
      <c r="A60" s="393" t="s">
        <v>338</v>
      </c>
      <c r="B60" s="376" t="s">
        <v>119</v>
      </c>
      <c r="C60" s="394" t="s">
        <v>416</v>
      </c>
      <c r="D60" s="376" t="s">
        <v>351</v>
      </c>
      <c r="E60" s="382">
        <v>13797</v>
      </c>
      <c r="F60" s="379" t="s">
        <v>417</v>
      </c>
      <c r="G60" s="379" t="s">
        <v>347</v>
      </c>
      <c r="H60" s="379" t="s">
        <v>199</v>
      </c>
      <c r="I60" s="392" t="s">
        <v>297</v>
      </c>
      <c r="J60" s="381" t="s">
        <v>418</v>
      </c>
    </row>
    <row r="61" spans="1:10" ht="77.7" customHeight="1" x14ac:dyDescent="0.3">
      <c r="A61" s="393" t="s">
        <v>338</v>
      </c>
      <c r="B61" s="376" t="s">
        <v>119</v>
      </c>
      <c r="C61" s="394" t="s">
        <v>419</v>
      </c>
      <c r="D61" s="376" t="s">
        <v>351</v>
      </c>
      <c r="E61" s="382">
        <v>13799</v>
      </c>
      <c r="F61" s="379" t="s">
        <v>420</v>
      </c>
      <c r="G61" s="379" t="s">
        <v>359</v>
      </c>
      <c r="H61" s="379" t="s">
        <v>199</v>
      </c>
      <c r="I61" s="392" t="s">
        <v>297</v>
      </c>
      <c r="J61" s="381" t="s">
        <v>421</v>
      </c>
    </row>
    <row r="62" spans="1:10" ht="77.7" customHeight="1" x14ac:dyDescent="0.3">
      <c r="A62" s="393" t="s">
        <v>338</v>
      </c>
      <c r="B62" s="376" t="s">
        <v>119</v>
      </c>
      <c r="C62" s="376" t="s">
        <v>422</v>
      </c>
      <c r="D62" s="376" t="s">
        <v>351</v>
      </c>
      <c r="E62" s="382">
        <v>13800</v>
      </c>
      <c r="F62" s="379" t="s">
        <v>423</v>
      </c>
      <c r="G62" s="379" t="s">
        <v>359</v>
      </c>
      <c r="H62" s="379" t="s">
        <v>199</v>
      </c>
      <c r="I62" s="392" t="s">
        <v>297</v>
      </c>
      <c r="J62" s="381" t="s">
        <v>424</v>
      </c>
    </row>
    <row r="63" spans="1:10" ht="77.7" customHeight="1" x14ac:dyDescent="0.3">
      <c r="A63" s="393" t="s">
        <v>338</v>
      </c>
      <c r="B63" s="376" t="s">
        <v>119</v>
      </c>
      <c r="C63" s="395" t="s">
        <v>425</v>
      </c>
      <c r="D63" s="376" t="s">
        <v>351</v>
      </c>
      <c r="E63" s="382">
        <v>13801</v>
      </c>
      <c r="F63" s="379" t="s">
        <v>426</v>
      </c>
      <c r="G63" s="379" t="s">
        <v>359</v>
      </c>
      <c r="H63" s="379" t="s">
        <v>199</v>
      </c>
      <c r="I63" s="392" t="s">
        <v>297</v>
      </c>
      <c r="J63" s="381" t="s">
        <v>427</v>
      </c>
    </row>
    <row r="64" spans="1:10" ht="77.7" customHeight="1" x14ac:dyDescent="0.3">
      <c r="A64" s="393" t="s">
        <v>338</v>
      </c>
      <c r="B64" s="376" t="s">
        <v>119</v>
      </c>
      <c r="C64" s="395" t="s">
        <v>428</v>
      </c>
      <c r="D64" s="376" t="s">
        <v>351</v>
      </c>
      <c r="E64" s="382">
        <v>13802</v>
      </c>
      <c r="F64" s="379" t="s">
        <v>429</v>
      </c>
      <c r="G64" s="379" t="s">
        <v>359</v>
      </c>
      <c r="H64" s="379" t="s">
        <v>199</v>
      </c>
      <c r="I64" s="392" t="s">
        <v>297</v>
      </c>
      <c r="J64" s="381" t="s">
        <v>430</v>
      </c>
    </row>
    <row r="65" spans="1:10" ht="51.9" customHeight="1" x14ac:dyDescent="0.3">
      <c r="A65" s="393" t="s">
        <v>338</v>
      </c>
      <c r="B65" s="376" t="s">
        <v>119</v>
      </c>
      <c r="C65" s="395" t="s">
        <v>431</v>
      </c>
      <c r="D65" s="376" t="s">
        <v>340</v>
      </c>
      <c r="E65" s="382">
        <v>14042</v>
      </c>
      <c r="F65" s="379" t="s">
        <v>432</v>
      </c>
      <c r="G65" s="379" t="s">
        <v>359</v>
      </c>
      <c r="H65" s="379" t="s">
        <v>199</v>
      </c>
      <c r="I65" s="392" t="s">
        <v>323</v>
      </c>
      <c r="J65" s="381" t="s">
        <v>433</v>
      </c>
    </row>
    <row r="66" spans="1:10" ht="84.45" customHeight="1" x14ac:dyDescent="0.3">
      <c r="A66" s="396" t="s">
        <v>338</v>
      </c>
      <c r="B66" s="397" t="s">
        <v>146</v>
      </c>
      <c r="C66" s="398" t="s">
        <v>434</v>
      </c>
      <c r="D66" s="397" t="s">
        <v>351</v>
      </c>
      <c r="E66" s="399">
        <v>13805</v>
      </c>
      <c r="F66" s="399" t="s">
        <v>435</v>
      </c>
      <c r="G66" s="399" t="s">
        <v>359</v>
      </c>
      <c r="H66" s="399" t="s">
        <v>199</v>
      </c>
      <c r="I66" s="400" t="s">
        <v>436</v>
      </c>
      <c r="J66" s="361" t="s">
        <v>437</v>
      </c>
    </row>
    <row r="67" spans="1:10" ht="84.45" customHeight="1" x14ac:dyDescent="0.3">
      <c r="A67" s="401" t="s">
        <v>338</v>
      </c>
      <c r="B67" s="402" t="s">
        <v>329</v>
      </c>
      <c r="C67" s="403" t="s">
        <v>438</v>
      </c>
      <c r="D67" s="402" t="s">
        <v>340</v>
      </c>
      <c r="E67" s="404">
        <v>13907</v>
      </c>
      <c r="F67" s="404" t="s">
        <v>439</v>
      </c>
      <c r="G67" s="404" t="s">
        <v>335</v>
      </c>
      <c r="H67" s="404" t="s">
        <v>199</v>
      </c>
      <c r="I67" s="405" t="s">
        <v>336</v>
      </c>
      <c r="J67" s="406" t="s">
        <v>337</v>
      </c>
    </row>
    <row r="68" spans="1:10" ht="21.15" customHeight="1" x14ac:dyDescent="0.3">
      <c r="A68" s="407" t="s">
        <v>440</v>
      </c>
      <c r="B68" s="408" t="s">
        <v>440</v>
      </c>
      <c r="C68" s="409" t="s">
        <v>441</v>
      </c>
      <c r="D68" s="408" t="s">
        <v>442</v>
      </c>
      <c r="E68" s="410">
        <v>6512</v>
      </c>
      <c r="F68" s="410" t="s">
        <v>443</v>
      </c>
      <c r="G68" s="410" t="s">
        <v>444</v>
      </c>
      <c r="H68" s="410" t="s">
        <v>199</v>
      </c>
      <c r="I68" s="411"/>
      <c r="J68" s="367"/>
    </row>
    <row r="69" spans="1:10" x14ac:dyDescent="0.3">
      <c r="A69" s="114"/>
      <c r="B69" s="113"/>
      <c r="C69" s="113"/>
      <c r="D69" s="112"/>
      <c r="E69" s="110"/>
      <c r="F69" s="110"/>
      <c r="G69" s="110"/>
      <c r="H69" s="110"/>
    </row>
    <row r="70" spans="1:10" ht="15" thickBot="1" x14ac:dyDescent="0.35">
      <c r="A70" s="228"/>
      <c r="B70" s="225"/>
      <c r="C70" s="129"/>
      <c r="D70" s="130"/>
      <c r="E70" s="131"/>
      <c r="F70" s="131"/>
      <c r="G70" s="131"/>
      <c r="H70" s="131"/>
    </row>
    <row r="71" spans="1:10" ht="15" thickBot="1" x14ac:dyDescent="0.35">
      <c r="A71" s="229"/>
      <c r="B71" s="231"/>
      <c r="C71" s="231"/>
      <c r="D71" s="132"/>
      <c r="E71" s="116"/>
      <c r="F71" s="137"/>
      <c r="G71" s="133"/>
      <c r="H71" s="118"/>
    </row>
    <row r="72" spans="1:10" ht="15" thickBot="1" x14ac:dyDescent="0.35">
      <c r="A72" s="230"/>
      <c r="B72" s="134"/>
      <c r="C72" s="134"/>
      <c r="D72" s="135"/>
      <c r="E72" s="136"/>
      <c r="F72" s="137"/>
      <c r="G72" s="169"/>
      <c r="H72" s="121"/>
    </row>
    <row r="73" spans="1:10" ht="15" thickBot="1" x14ac:dyDescent="0.35">
      <c r="A73" s="229"/>
      <c r="B73" s="231"/>
      <c r="C73" s="231"/>
      <c r="D73" s="132"/>
      <c r="E73" s="116"/>
      <c r="F73" s="137"/>
      <c r="G73" s="133"/>
      <c r="H73" s="118"/>
    </row>
    <row r="74" spans="1:10" ht="15" thickBot="1" x14ac:dyDescent="0.35">
      <c r="A74" s="230"/>
      <c r="B74" s="134"/>
      <c r="C74" s="134"/>
      <c r="D74" s="135"/>
      <c r="E74" s="136"/>
      <c r="F74" s="137"/>
      <c r="G74" s="169"/>
      <c r="H74" s="170"/>
    </row>
    <row r="75" spans="1:10" ht="15" thickBot="1" x14ac:dyDescent="0.35">
      <c r="A75" s="139"/>
      <c r="B75" s="128"/>
      <c r="C75" s="123"/>
      <c r="D75" s="140"/>
      <c r="E75" s="124"/>
      <c r="F75" s="125"/>
      <c r="G75" s="126"/>
      <c r="H75" s="127"/>
    </row>
    <row r="76" spans="1:10" ht="15" thickBot="1" x14ac:dyDescent="0.35">
      <c r="A76" s="141"/>
      <c r="B76" s="142"/>
      <c r="C76" s="143"/>
      <c r="D76" s="144"/>
      <c r="E76" s="145"/>
      <c r="F76" s="146"/>
      <c r="G76" s="147"/>
      <c r="H76" s="148"/>
    </row>
    <row r="77" spans="1:10" ht="15" thickBot="1" x14ac:dyDescent="0.35">
      <c r="A77" s="139"/>
      <c r="B77" s="128"/>
      <c r="C77" s="123"/>
      <c r="D77" s="140"/>
      <c r="E77" s="124"/>
      <c r="F77" s="125"/>
      <c r="G77" s="126"/>
      <c r="H77" s="127"/>
    </row>
    <row r="78" spans="1:10" ht="15" thickBot="1" x14ac:dyDescent="0.35">
      <c r="A78" s="139"/>
      <c r="B78" s="128"/>
      <c r="C78" s="123"/>
      <c r="D78" s="140"/>
      <c r="E78" s="124"/>
      <c r="F78" s="125"/>
      <c r="G78" s="126"/>
      <c r="H78" s="127"/>
    </row>
    <row r="79" spans="1:10" ht="15" thickBot="1" x14ac:dyDescent="0.35">
      <c r="A79" s="139"/>
      <c r="B79" s="128"/>
      <c r="C79" s="123"/>
      <c r="D79" s="140"/>
      <c r="E79" s="124"/>
      <c r="F79" s="125"/>
      <c r="G79" s="126"/>
      <c r="H79" s="127"/>
    </row>
    <row r="80" spans="1:10" x14ac:dyDescent="0.3">
      <c r="A80" s="232"/>
      <c r="B80" s="149"/>
      <c r="C80" s="149"/>
      <c r="D80" s="150"/>
      <c r="E80" s="145"/>
      <c r="F80" s="146"/>
      <c r="G80" s="151"/>
      <c r="H80" s="152"/>
    </row>
    <row r="81" spans="1:8" x14ac:dyDescent="0.3">
      <c r="A81" s="236"/>
      <c r="B81" s="153"/>
      <c r="C81" s="153"/>
      <c r="D81" s="154"/>
      <c r="E81" s="155"/>
      <c r="F81" s="156"/>
      <c r="G81" s="157"/>
      <c r="H81" s="158"/>
    </row>
    <row r="82" spans="1:8" x14ac:dyDescent="0.3">
      <c r="A82" s="236"/>
      <c r="B82" s="153"/>
      <c r="C82" s="153"/>
      <c r="D82" s="154"/>
      <c r="E82" s="155"/>
      <c r="F82" s="156"/>
      <c r="G82" s="157"/>
      <c r="H82" s="158"/>
    </row>
    <row r="83" spans="1:8" ht="15" thickBot="1" x14ac:dyDescent="0.35">
      <c r="A83" s="233"/>
      <c r="B83" s="159"/>
      <c r="C83" s="159"/>
      <c r="D83" s="160"/>
      <c r="E83" s="161"/>
      <c r="F83" s="161"/>
      <c r="G83" s="161"/>
      <c r="H83" s="162"/>
    </row>
    <row r="84" spans="1:8" x14ac:dyDescent="0.3">
      <c r="A84" s="141"/>
      <c r="B84" s="231"/>
      <c r="C84" s="143"/>
      <c r="D84" s="132"/>
      <c r="E84" s="116"/>
      <c r="F84" s="117"/>
      <c r="G84" s="133"/>
      <c r="H84" s="118"/>
    </row>
    <row r="85" spans="1:8" x14ac:dyDescent="0.3">
      <c r="A85" s="226"/>
      <c r="B85" s="113"/>
      <c r="C85" s="115"/>
      <c r="D85" s="112"/>
      <c r="E85" s="108"/>
      <c r="F85" s="109"/>
      <c r="G85" s="111"/>
      <c r="H85" s="119"/>
    </row>
    <row r="86" spans="1:8" x14ac:dyDescent="0.3">
      <c r="A86" s="226"/>
      <c r="B86" s="113"/>
      <c r="C86" s="225"/>
      <c r="D86" s="112"/>
      <c r="E86" s="108"/>
      <c r="F86" s="109"/>
      <c r="G86" s="111"/>
      <c r="H86" s="119"/>
    </row>
    <row r="87" spans="1:8" x14ac:dyDescent="0.3">
      <c r="A87" s="226"/>
      <c r="B87" s="113"/>
      <c r="C87" s="115"/>
      <c r="D87" s="112"/>
      <c r="E87" s="108"/>
      <c r="F87" s="109"/>
      <c r="G87" s="111"/>
      <c r="H87" s="119"/>
    </row>
    <row r="88" spans="1:8" x14ac:dyDescent="0.3">
      <c r="A88" s="226"/>
      <c r="B88" s="113"/>
      <c r="C88" s="225"/>
      <c r="D88" s="112"/>
      <c r="E88" s="108"/>
      <c r="F88" s="109"/>
      <c r="G88" s="111"/>
      <c r="H88" s="119"/>
    </row>
    <row r="89" spans="1:8" x14ac:dyDescent="0.3">
      <c r="A89" s="226"/>
      <c r="B89" s="113"/>
      <c r="C89" s="115"/>
      <c r="D89" s="112"/>
      <c r="E89" s="108"/>
      <c r="F89" s="109"/>
      <c r="G89" s="111"/>
      <c r="H89" s="119"/>
    </row>
    <row r="90" spans="1:8" x14ac:dyDescent="0.3">
      <c r="A90" s="226"/>
      <c r="B90" s="113"/>
      <c r="C90" s="225"/>
      <c r="D90" s="344"/>
      <c r="E90" s="108"/>
      <c r="F90" s="109"/>
      <c r="G90" s="111"/>
      <c r="H90" s="119"/>
    </row>
    <row r="91" spans="1:8" x14ac:dyDescent="0.3">
      <c r="A91" s="226"/>
      <c r="B91" s="113"/>
      <c r="C91" s="115"/>
      <c r="D91" s="344"/>
      <c r="E91" s="108"/>
      <c r="F91" s="109"/>
      <c r="G91" s="111"/>
      <c r="H91" s="119"/>
    </row>
    <row r="92" spans="1:8" x14ac:dyDescent="0.3">
      <c r="A92" s="226"/>
      <c r="B92" s="113"/>
      <c r="C92" s="225"/>
      <c r="D92" s="344"/>
      <c r="E92" s="108"/>
      <c r="F92" s="109"/>
      <c r="G92" s="111"/>
      <c r="H92" s="119"/>
    </row>
    <row r="93" spans="1:8" x14ac:dyDescent="0.3">
      <c r="A93" s="226"/>
      <c r="B93" s="113"/>
      <c r="C93" s="115"/>
      <c r="D93" s="344"/>
      <c r="E93" s="108"/>
      <c r="F93" s="109"/>
      <c r="G93" s="111"/>
      <c r="H93" s="119"/>
    </row>
    <row r="94" spans="1:8" x14ac:dyDescent="0.3">
      <c r="A94" s="226"/>
      <c r="B94" s="113"/>
      <c r="C94" s="225"/>
      <c r="D94" s="344"/>
      <c r="E94" s="108"/>
      <c r="F94" s="109"/>
      <c r="G94" s="111"/>
      <c r="H94" s="119"/>
    </row>
    <row r="95" spans="1:8" x14ac:dyDescent="0.3">
      <c r="A95" s="226"/>
      <c r="B95" s="113"/>
      <c r="C95" s="115"/>
      <c r="D95" s="344"/>
      <c r="E95" s="108"/>
      <c r="F95" s="109"/>
      <c r="G95" s="111"/>
      <c r="H95" s="119"/>
    </row>
    <row r="96" spans="1:8" x14ac:dyDescent="0.3">
      <c r="A96" s="226"/>
      <c r="B96" s="113"/>
      <c r="C96" s="225"/>
      <c r="D96" s="344"/>
      <c r="E96" s="108"/>
      <c r="F96" s="109"/>
      <c r="G96" s="111"/>
      <c r="H96" s="119"/>
    </row>
    <row r="97" spans="1:8" x14ac:dyDescent="0.3">
      <c r="A97" s="227"/>
      <c r="B97" s="113"/>
      <c r="C97" s="115"/>
      <c r="D97" s="344"/>
      <c r="E97" s="108"/>
      <c r="F97" s="109"/>
      <c r="G97" s="111"/>
      <c r="H97" s="119"/>
    </row>
    <row r="98" spans="1:8" ht="15" thickBot="1" x14ac:dyDescent="0.35">
      <c r="A98" s="163"/>
      <c r="B98" s="134"/>
      <c r="C98" s="134"/>
      <c r="D98" s="135"/>
      <c r="E98" s="120"/>
      <c r="F98" s="120"/>
      <c r="G98" s="120"/>
      <c r="H98" s="121"/>
    </row>
    <row r="99" spans="1:8" ht="15" thickBot="1" x14ac:dyDescent="0.35">
      <c r="A99" s="164"/>
      <c r="B99" s="122"/>
      <c r="C99" s="122"/>
      <c r="D99" s="140"/>
      <c r="E99" s="124"/>
      <c r="F99" s="125"/>
      <c r="G99" s="126"/>
      <c r="H99" s="127"/>
    </row>
    <row r="100" spans="1:8" ht="15" thickBot="1" x14ac:dyDescent="0.35">
      <c r="A100" s="165"/>
      <c r="B100" s="122"/>
      <c r="C100" s="122"/>
      <c r="D100" s="140"/>
      <c r="E100" s="124"/>
      <c r="F100" s="125"/>
      <c r="G100" s="126"/>
      <c r="H100" s="127"/>
    </row>
    <row r="101" spans="1:8" x14ac:dyDescent="0.3">
      <c r="A101" s="232"/>
      <c r="B101" s="234"/>
      <c r="C101" s="149"/>
      <c r="D101" s="144"/>
      <c r="E101" s="145"/>
      <c r="F101" s="146"/>
      <c r="G101" s="151"/>
      <c r="H101" s="152"/>
    </row>
    <row r="102" spans="1:8" ht="15" thickBot="1" x14ac:dyDescent="0.35">
      <c r="A102" s="233"/>
      <c r="B102" s="235"/>
      <c r="C102" s="159"/>
      <c r="D102" s="166"/>
      <c r="E102" s="167"/>
      <c r="F102" s="168"/>
      <c r="G102" s="200"/>
      <c r="H102" s="162"/>
    </row>
    <row r="103" spans="1:8" x14ac:dyDescent="0.3">
      <c r="A103" s="232"/>
      <c r="B103" s="149"/>
      <c r="C103" s="149"/>
      <c r="D103" s="132"/>
      <c r="E103" s="116"/>
      <c r="F103" s="117"/>
      <c r="G103" s="133"/>
      <c r="H103" s="118"/>
    </row>
    <row r="104" spans="1:8" ht="15" thickBot="1" x14ac:dyDescent="0.35">
      <c r="A104" s="233"/>
      <c r="B104" s="159"/>
      <c r="C104" s="159"/>
      <c r="D104" s="135"/>
      <c r="E104" s="136"/>
      <c r="F104" s="137"/>
      <c r="G104" s="138"/>
      <c r="H104" s="121"/>
    </row>
    <row r="105" spans="1:8" x14ac:dyDescent="0.3">
      <c r="A105" s="241"/>
      <c r="B105" s="332"/>
      <c r="C105" s="211"/>
      <c r="D105" s="211"/>
    </row>
    <row r="106" spans="1:8" x14ac:dyDescent="0.3">
      <c r="A106"/>
      <c r="B106"/>
      <c r="C106"/>
      <c r="D106"/>
    </row>
    <row r="107" spans="1:8" x14ac:dyDescent="0.3">
      <c r="A107"/>
      <c r="B107"/>
      <c r="C107"/>
      <c r="D107"/>
    </row>
    <row r="108" spans="1:8" x14ac:dyDescent="0.3">
      <c r="A108"/>
      <c r="B108"/>
      <c r="C108"/>
      <c r="D108"/>
    </row>
    <row r="109" spans="1:8" x14ac:dyDescent="0.3">
      <c r="A109"/>
      <c r="B109"/>
      <c r="C109"/>
      <c r="D109"/>
    </row>
    <row r="110" spans="1:8" x14ac:dyDescent="0.3">
      <c r="A110"/>
      <c r="B110"/>
      <c r="C110"/>
      <c r="D110"/>
    </row>
    <row r="111" spans="1:8" x14ac:dyDescent="0.3">
      <c r="A111"/>
      <c r="B111"/>
      <c r="C111"/>
      <c r="D111"/>
    </row>
    <row r="112" spans="1:8" x14ac:dyDescent="0.3">
      <c r="A112"/>
      <c r="B112"/>
      <c r="C112"/>
      <c r="D112"/>
    </row>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139" customFormat="1" x14ac:dyDescent="0.3"/>
    <row r="140" customFormat="1" x14ac:dyDescent="0.3"/>
    <row r="141" customFormat="1" x14ac:dyDescent="0.3"/>
    <row r="142" customFormat="1" x14ac:dyDescent="0.3"/>
    <row r="143" customFormat="1" x14ac:dyDescent="0.3"/>
    <row r="144" customFormat="1" x14ac:dyDescent="0.3"/>
    <row r="145" customFormat="1" x14ac:dyDescent="0.3"/>
    <row r="146" customFormat="1" x14ac:dyDescent="0.3"/>
    <row r="147" customFormat="1" x14ac:dyDescent="0.3"/>
    <row r="148" customFormat="1" x14ac:dyDescent="0.3"/>
    <row r="149" customFormat="1" x14ac:dyDescent="0.3"/>
    <row r="150" customFormat="1" x14ac:dyDescent="0.3"/>
    <row r="151" customFormat="1" x14ac:dyDescent="0.3"/>
    <row r="152" customFormat="1" x14ac:dyDescent="0.3"/>
    <row r="153" customFormat="1" x14ac:dyDescent="0.3"/>
    <row r="154" customFormat="1" x14ac:dyDescent="0.3"/>
    <row r="155" customFormat="1" x14ac:dyDescent="0.3"/>
    <row r="156" customFormat="1" x14ac:dyDescent="0.3"/>
    <row r="157" customFormat="1" x14ac:dyDescent="0.3"/>
    <row r="158" customFormat="1" x14ac:dyDescent="0.3"/>
    <row r="159" customFormat="1" x14ac:dyDescent="0.3"/>
    <row r="160" customFormat="1" x14ac:dyDescent="0.3"/>
    <row r="161" customFormat="1" x14ac:dyDescent="0.3"/>
    <row r="162" customFormat="1" x14ac:dyDescent="0.3"/>
    <row r="163" customFormat="1" x14ac:dyDescent="0.3"/>
    <row r="164" customFormat="1" x14ac:dyDescent="0.3"/>
    <row r="165" customFormat="1" x14ac:dyDescent="0.3"/>
    <row r="166" customFormat="1" x14ac:dyDescent="0.3"/>
    <row r="167" customFormat="1" x14ac:dyDescent="0.3"/>
    <row r="168" customFormat="1" x14ac:dyDescent="0.3"/>
    <row r="169" customFormat="1" x14ac:dyDescent="0.3"/>
    <row r="170" customFormat="1" x14ac:dyDescent="0.3"/>
    <row r="171" customFormat="1" x14ac:dyDescent="0.3"/>
    <row r="172" customFormat="1" x14ac:dyDescent="0.3"/>
    <row r="173" customFormat="1" x14ac:dyDescent="0.3"/>
    <row r="174" customFormat="1" x14ac:dyDescent="0.3"/>
    <row r="175" customFormat="1" x14ac:dyDescent="0.3"/>
    <row r="176" customFormat="1" x14ac:dyDescent="0.3"/>
    <row r="177" customFormat="1" x14ac:dyDescent="0.3"/>
    <row r="178" customForma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sheetData>
  <mergeCells count="2">
    <mergeCell ref="A1:J1"/>
    <mergeCell ref="A2:J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1"/>
  <sheetViews>
    <sheetView workbookViewId="0">
      <selection activeCell="C9" sqref="C9"/>
    </sheetView>
  </sheetViews>
  <sheetFormatPr baseColWidth="10" defaultColWidth="8.88671875" defaultRowHeight="14.4" x14ac:dyDescent="0.3"/>
  <cols>
    <col min="1" max="1" width="12" customWidth="1"/>
    <col min="2" max="2" width="42" customWidth="1"/>
    <col min="3" max="3" width="46" customWidth="1"/>
    <col min="4" max="4" width="42" customWidth="1"/>
    <col min="5" max="5" width="14" customWidth="1"/>
  </cols>
  <sheetData>
    <row r="1" spans="1:5" ht="22.35" customHeight="1" x14ac:dyDescent="0.3">
      <c r="A1" s="542" t="s">
        <v>483</v>
      </c>
      <c r="B1" s="542"/>
      <c r="C1" s="542"/>
      <c r="D1" s="542"/>
      <c r="E1" s="542"/>
    </row>
    <row r="2" spans="1:5" ht="19.2" customHeight="1" x14ac:dyDescent="0.3">
      <c r="A2" s="536" t="s">
        <v>484</v>
      </c>
      <c r="B2" s="536"/>
      <c r="C2" s="536"/>
      <c r="D2" s="536"/>
      <c r="E2" s="536"/>
    </row>
    <row r="3" spans="1:5" ht="19.2" customHeight="1" x14ac:dyDescent="0.3">
      <c r="A3" s="536"/>
      <c r="B3" s="536"/>
      <c r="C3" s="536"/>
      <c r="D3" s="536"/>
      <c r="E3" s="536"/>
    </row>
    <row r="4" spans="1:5" ht="19.2" customHeight="1" x14ac:dyDescent="0.3">
      <c r="A4" s="536"/>
      <c r="B4" s="536"/>
      <c r="C4" s="536"/>
      <c r="D4" s="536"/>
      <c r="E4" s="536"/>
    </row>
    <row r="6" spans="1:5" ht="27.15" customHeight="1" x14ac:dyDescent="0.3">
      <c r="A6" s="357" t="s">
        <v>485</v>
      </c>
      <c r="B6" s="358" t="s">
        <v>486</v>
      </c>
      <c r="C6" s="358" t="s">
        <v>487</v>
      </c>
      <c r="D6" s="358" t="s">
        <v>488</v>
      </c>
      <c r="E6" s="359" t="s">
        <v>489</v>
      </c>
    </row>
    <row r="7" spans="1:5" ht="57.6" customHeight="1" x14ac:dyDescent="0.3">
      <c r="A7" s="360" t="s">
        <v>217</v>
      </c>
      <c r="B7" s="361" t="s">
        <v>490</v>
      </c>
      <c r="C7" s="361" t="s">
        <v>491</v>
      </c>
      <c r="D7" s="361" t="s">
        <v>492</v>
      </c>
      <c r="E7" s="362" t="s">
        <v>493</v>
      </c>
    </row>
    <row r="8" spans="1:5" ht="57.6" customHeight="1" x14ac:dyDescent="0.3">
      <c r="A8" s="363" t="s">
        <v>236</v>
      </c>
      <c r="B8" s="364" t="s">
        <v>494</v>
      </c>
      <c r="C8" s="364" t="s">
        <v>495</v>
      </c>
      <c r="D8" s="364" t="s">
        <v>496</v>
      </c>
      <c r="E8" s="365" t="s">
        <v>493</v>
      </c>
    </row>
    <row r="9" spans="1:5" ht="57.6" customHeight="1" x14ac:dyDescent="0.3">
      <c r="A9" s="360" t="s">
        <v>96</v>
      </c>
      <c r="B9" s="361" t="s">
        <v>497</v>
      </c>
      <c r="C9" s="361" t="s">
        <v>498</v>
      </c>
      <c r="D9" s="361" t="s">
        <v>499</v>
      </c>
      <c r="E9" s="362" t="s">
        <v>493</v>
      </c>
    </row>
    <row r="10" spans="1:5" ht="57.6" customHeight="1" x14ac:dyDescent="0.3">
      <c r="A10" s="363" t="s">
        <v>500</v>
      </c>
      <c r="B10" s="364" t="s">
        <v>501</v>
      </c>
      <c r="C10" s="364" t="s">
        <v>502</v>
      </c>
      <c r="D10" s="364" t="s">
        <v>503</v>
      </c>
      <c r="E10" s="365" t="s">
        <v>493</v>
      </c>
    </row>
    <row r="11" spans="1:5" ht="57.6" customHeight="1" x14ac:dyDescent="0.3">
      <c r="A11" s="366" t="s">
        <v>329</v>
      </c>
      <c r="B11" s="367" t="s">
        <v>504</v>
      </c>
      <c r="C11" s="367" t="s">
        <v>505</v>
      </c>
      <c r="D11" s="367" t="s">
        <v>506</v>
      </c>
      <c r="E11" s="368" t="s">
        <v>493</v>
      </c>
    </row>
  </sheetData>
  <mergeCells count="2">
    <mergeCell ref="A1:E1"/>
    <mergeCell ref="A2:E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ColWidth="11.5546875" defaultRowHeight="14.4" x14ac:dyDescent="0.3"/>
  <sheetData>
    <row r="1" spans="1:1" x14ac:dyDescent="0.3">
      <c r="A1" t="s">
        <v>454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4</vt:i4>
      </vt:variant>
    </vt:vector>
  </HeadingPairs>
  <TitlesOfParts>
    <vt:vector size="23" baseType="lpstr">
      <vt:lpstr>Dashboard für Kennzahlen 2026</vt:lpstr>
      <vt:lpstr>Studien</vt:lpstr>
      <vt:lpstr>Anzahl Eingriffe pro KTM</vt:lpstr>
      <vt:lpstr>1a benigne Fälle</vt:lpstr>
      <vt:lpstr>4 Fälle prüfen</vt:lpstr>
      <vt:lpstr>2 Fälle ohne KTM</vt:lpstr>
      <vt:lpstr>14 Zeitdifferenz &gt;5 Tage</vt:lpstr>
      <vt:lpstr>15 Fälle ausser Frist</vt:lpstr>
      <vt:lpstr>16a Fälle ohne präth. Board</vt:lpstr>
      <vt:lpstr>16b ohne erneutes Tumorboard</vt:lpstr>
      <vt:lpstr>17 Fälle ohne postth. Board</vt:lpstr>
      <vt:lpstr>18 Reoperationen</vt:lpstr>
      <vt:lpstr>19 Resektionen</vt:lpstr>
      <vt:lpstr>20a brusterhaltende OPs</vt:lpstr>
      <vt:lpstr>20b Mastektomien</vt:lpstr>
      <vt:lpstr>21 DCIS-LK</vt:lpstr>
      <vt:lpstr>Filtersettings</vt:lpstr>
      <vt:lpstr>Erfassungshinweise 2027</vt:lpstr>
      <vt:lpstr>Kliniknummer</vt:lpstr>
      <vt:lpstr>'Dashboard für Kennzahlen 2026'!_ftnref1</vt:lpstr>
      <vt:lpstr>'Dashboard für Kennzahlen 2026'!_ftnref2</vt:lpstr>
      <vt:lpstr>'Dashboard für Kennzahlen 2026'!Plausibilität</vt:lpstr>
      <vt:lpstr>Studien!Studientyp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Andreas</dc:creator>
  <cp:lastModifiedBy>Curtis Völkle</cp:lastModifiedBy>
  <dcterms:created xsi:type="dcterms:W3CDTF">2026-08-31T14:03:27Z</dcterms:created>
  <dcterms:modified xsi:type="dcterms:W3CDTF">2026-09-01T11:50:30Z</dcterms:modified>
</cp:coreProperties>
</file>